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15360" windowHeight="7695"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_FilterDatabase" localSheetId="4" hidden="1">Rosta!$B$3:$D$44</definedName>
    <definedName name="_xlnm.Print_Area" localSheetId="1">payesh!$A$1:$BU$173</definedName>
  </definedNames>
  <calcPr calcId="145621"/>
</workbook>
</file>

<file path=xl/calcChain.xml><?xml version="1.0" encoding="utf-8"?>
<calcChain xmlns="http://schemas.openxmlformats.org/spreadsheetml/2006/main">
  <c r="AT7" i="12" l="1"/>
  <c r="AM7" i="12"/>
  <c r="AF7" i="12"/>
  <c r="Z7" i="12"/>
  <c r="U7" i="12"/>
  <c r="R7" i="12"/>
  <c r="S7" i="12"/>
  <c r="T7" i="12" s="1"/>
  <c r="N7" i="12"/>
  <c r="J7" i="12"/>
  <c r="K7" i="12"/>
  <c r="G7" i="12"/>
  <c r="S17" i="15" l="1"/>
  <c r="S16" i="15"/>
  <c r="S15" i="15"/>
  <c r="S14" i="15"/>
  <c r="S18" i="15"/>
  <c r="S19" i="15" l="1"/>
  <c r="N8" i="15"/>
  <c r="N7" i="15"/>
  <c r="N6" i="15"/>
  <c r="N5" i="15"/>
  <c r="T5" i="15"/>
  <c r="D31" i="15"/>
  <c r="D30" i="15"/>
  <c r="D29" i="15"/>
  <c r="D28" i="15"/>
  <c r="D27" i="15"/>
  <c r="D32" i="15"/>
  <c r="D26" i="15"/>
  <c r="D25" i="15"/>
  <c r="D24" i="15"/>
  <c r="D23" i="15"/>
  <c r="D22" i="15"/>
  <c r="D21" i="15"/>
  <c r="D20" i="15"/>
  <c r="D19" i="15"/>
  <c r="D18" i="15"/>
  <c r="D17" i="15"/>
  <c r="D16" i="15"/>
  <c r="D15" i="15"/>
  <c r="D14" i="15"/>
  <c r="D13" i="15"/>
  <c r="D12" i="15"/>
  <c r="D11" i="15"/>
  <c r="D10" i="15"/>
  <c r="D9" i="15"/>
  <c r="D8" i="15"/>
  <c r="D7" i="15"/>
  <c r="D6" i="15"/>
  <c r="D5" i="15"/>
  <c r="D4" i="15"/>
  <c r="D33" i="15"/>
  <c r="D34" i="15"/>
  <c r="D35" i="15"/>
  <c r="D36" i="15"/>
  <c r="D37" i="15"/>
  <c r="D38" i="15"/>
  <c r="D39" i="15"/>
  <c r="D40" i="15"/>
  <c r="D41" i="15"/>
  <c r="D42" i="15"/>
  <c r="D43" i="15"/>
  <c r="BB81" i="12"/>
  <c r="BC81" i="12"/>
  <c r="BD81" i="12"/>
  <c r="BE81" i="12"/>
  <c r="BF81" i="12"/>
  <c r="BG81" i="12"/>
  <c r="BH81" i="12"/>
  <c r="BI81" i="12"/>
  <c r="BJ81" i="12"/>
  <c r="BK81" i="12"/>
  <c r="BL81" i="12"/>
  <c r="BM81" i="12"/>
  <c r="BN81" i="12"/>
  <c r="BO81" i="12"/>
  <c r="BP81" i="12"/>
  <c r="BQ81" i="12"/>
  <c r="BR81" i="12"/>
  <c r="BS81" i="12"/>
  <c r="BT81" i="12"/>
  <c r="BU81" i="12"/>
  <c r="BB82" i="12"/>
  <c r="BC82" i="12"/>
  <c r="BD82" i="12"/>
  <c r="BE82" i="12"/>
  <c r="BF82" i="12"/>
  <c r="BG82" i="12"/>
  <c r="BH82" i="12"/>
  <c r="BI82" i="12"/>
  <c r="BJ82" i="12"/>
  <c r="BK82" i="12"/>
  <c r="BL82" i="12"/>
  <c r="BM82" i="12"/>
  <c r="BN82" i="12"/>
  <c r="BO82" i="12"/>
  <c r="BP82" i="12"/>
  <c r="BQ82" i="12"/>
  <c r="BR82" i="12"/>
  <c r="BS82" i="12"/>
  <c r="BT82" i="12"/>
  <c r="BU82" i="12"/>
  <c r="T6" i="15" l="1"/>
  <c r="T7" i="15"/>
  <c r="T8" i="15"/>
  <c r="T9"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D7" i="19"/>
  <c r="D8" i="19"/>
  <c r="D9" i="19"/>
  <c r="D10" i="19"/>
  <c r="D11" i="19"/>
  <c r="D6" i="19"/>
  <c r="D5" i="19"/>
  <c r="D4" i="19"/>
  <c r="D3" i="19"/>
  <c r="CL3" i="19"/>
  <c r="CL10" i="19" l="1"/>
  <c r="CF9" i="19"/>
  <c r="CL6" i="19"/>
  <c r="CL11" i="19"/>
  <c r="CL9" i="19"/>
  <c r="CL7" i="19"/>
  <c r="CL12" i="19" s="1"/>
  <c r="CF6" i="19"/>
  <c r="CF10" i="19"/>
  <c r="CF8" i="19"/>
  <c r="CF11" i="19"/>
  <c r="CL8" i="19"/>
  <c r="CF7" i="19"/>
  <c r="CF12" i="19" l="1"/>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E58" i="12"/>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E34" i="12"/>
  <c r="E25" i="12" l="1"/>
  <c r="E23" i="14" l="1"/>
  <c r="B8" i="16" l="1"/>
  <c r="B7" i="16"/>
  <c r="B6" i="16"/>
  <c r="B5" i="16"/>
  <c r="B4" i="16"/>
  <c r="E9" i="14"/>
  <c r="E22" i="14"/>
  <c r="AB81" i="13"/>
  <c r="AB82" i="13"/>
  <c r="AB83" i="13"/>
  <c r="AC81" i="13"/>
  <c r="AC82" i="13"/>
  <c r="AC83" i="13"/>
  <c r="AD81" i="13"/>
  <c r="AD82" i="13"/>
  <c r="AD83" i="13"/>
  <c r="AE81" i="13"/>
  <c r="AE82" i="13"/>
  <c r="AE83" i="13"/>
  <c r="AF81" i="13"/>
  <c r="AF82" i="13"/>
  <c r="AF83" i="13"/>
  <c r="AG81" i="13"/>
  <c r="AG82" i="13"/>
  <c r="AG83" i="13"/>
  <c r="AH81" i="13"/>
  <c r="AH82" i="13"/>
  <c r="AH83" i="13"/>
  <c r="AI81" i="13"/>
  <c r="AI82" i="13"/>
  <c r="AI83" i="13"/>
  <c r="AJ81" i="13"/>
  <c r="AJ82" i="13"/>
  <c r="AJ83" i="13"/>
  <c r="AK81" i="13"/>
  <c r="AK82" i="13"/>
  <c r="AK83"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Y60" i="12" s="1"/>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E57" i="12"/>
  <c r="N24" i="12" l="1"/>
  <c r="O24" i="12"/>
  <c r="P24"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AA5" i="17"/>
  <c r="AA4" i="17"/>
  <c r="AA3" i="17"/>
  <c r="AA2" i="17"/>
  <c r="K12" i="17"/>
  <c r="J12" i="17"/>
  <c r="I12" i="17"/>
  <c r="G12" i="17"/>
  <c r="Q11" i="17" l="1"/>
  <c r="CJ11" i="19" s="1"/>
  <c r="Y11" i="17"/>
  <c r="CN11" i="19" s="1"/>
  <c r="O11" i="17"/>
  <c r="CH11" i="19" s="1"/>
  <c r="P11" i="17" l="1"/>
  <c r="CI11" i="19" s="1"/>
  <c r="N11" i="17"/>
  <c r="CG11" i="19" s="1"/>
  <c r="X11" i="17"/>
  <c r="X7" i="17"/>
  <c r="CM7" i="19" s="1"/>
  <c r="Y7" i="17"/>
  <c r="CN7" i="19" s="1"/>
  <c r="Y10" i="17"/>
  <c r="CN10" i="19" s="1"/>
  <c r="X10" i="17"/>
  <c r="CM10" i="19" s="1"/>
  <c r="Q9" i="17"/>
  <c r="CJ9" i="19" s="1"/>
  <c r="N9" i="17"/>
  <c r="CG9" i="19" s="1"/>
  <c r="O9" i="17"/>
  <c r="CH9" i="19" s="1"/>
  <c r="P9" i="17"/>
  <c r="CI9" i="19" s="1"/>
  <c r="X6" i="17"/>
  <c r="CM6" i="19" s="1"/>
  <c r="Y6" i="17"/>
  <c r="CN6" i="19" s="1"/>
  <c r="Y8" i="17"/>
  <c r="CN8" i="19" s="1"/>
  <c r="X8" i="17"/>
  <c r="CM8" i="19" s="1"/>
  <c r="W12" i="17"/>
  <c r="O7" i="17"/>
  <c r="CH7" i="19" s="1"/>
  <c r="Q7" i="17"/>
  <c r="CJ7" i="19" s="1"/>
  <c r="P7" i="17"/>
  <c r="CI7" i="19" s="1"/>
  <c r="N7" i="17"/>
  <c r="CG7" i="19" s="1"/>
  <c r="N10" i="17"/>
  <c r="CG10" i="19" s="1"/>
  <c r="Q10" i="17"/>
  <c r="CJ10" i="19" s="1"/>
  <c r="P10" i="17"/>
  <c r="CI10" i="19" s="1"/>
  <c r="O10" i="17"/>
  <c r="CH10" i="19" s="1"/>
  <c r="Y9" i="17"/>
  <c r="CN9" i="19" s="1"/>
  <c r="X9" i="17"/>
  <c r="CM9" i="19" s="1"/>
  <c r="P6" i="17"/>
  <c r="CI6" i="19" s="1"/>
  <c r="O6" i="17"/>
  <c r="CH6" i="19" s="1"/>
  <c r="Q6" i="17"/>
  <c r="CJ6" i="19" s="1"/>
  <c r="N6" i="17"/>
  <c r="CG6" i="19" s="1"/>
  <c r="P8" i="17"/>
  <c r="CI8" i="19" s="1"/>
  <c r="Q8" i="17"/>
  <c r="CJ8" i="19" s="1"/>
  <c r="O8" i="17"/>
  <c r="CH8" i="19" s="1"/>
  <c r="N8" i="17"/>
  <c r="CG8" i="19" s="1"/>
  <c r="CH12" i="19" l="1"/>
  <c r="CK7" i="19"/>
  <c r="CK11" i="19"/>
  <c r="CK8" i="19"/>
  <c r="CI12" i="19"/>
  <c r="CO9" i="19"/>
  <c r="CO8" i="19"/>
  <c r="CN12" i="19"/>
  <c r="CK9" i="19"/>
  <c r="CO10" i="19"/>
  <c r="CO7" i="19"/>
  <c r="Z11" i="17"/>
  <c r="CM11" i="19"/>
  <c r="CO11" i="19" s="1"/>
  <c r="CK6" i="19"/>
  <c r="CG12" i="19"/>
  <c r="CK10" i="19"/>
  <c r="CJ12" i="19"/>
  <c r="CO6" i="19"/>
  <c r="CO12" i="19" s="1"/>
  <c r="R11" i="17"/>
  <c r="O12" i="17"/>
  <c r="X12" i="17"/>
  <c r="P12" i="17"/>
  <c r="Y12" i="17"/>
  <c r="R8" i="17"/>
  <c r="R6" i="17"/>
  <c r="Z9" i="17"/>
  <c r="R7" i="17"/>
  <c r="Z8" i="17"/>
  <c r="Z10" i="17"/>
  <c r="Q12" i="17"/>
  <c r="R9" i="17"/>
  <c r="R10" i="17"/>
  <c r="Z6" i="17"/>
  <c r="Z7" i="17"/>
  <c r="N12" i="17"/>
  <c r="CM12" i="19" l="1"/>
  <c r="CK12" i="19"/>
  <c r="R12" i="17"/>
  <c r="Z12" i="17"/>
  <c r="H17" i="15" l="1"/>
  <c r="H4" i="15"/>
  <c r="H23" i="15"/>
  <c r="H22" i="15"/>
  <c r="H21" i="15"/>
  <c r="H20" i="15"/>
  <c r="H19" i="15"/>
  <c r="H18" i="15"/>
  <c r="H16" i="15"/>
  <c r="H15" i="15"/>
  <c r="H14" i="15"/>
  <c r="H13" i="15"/>
  <c r="H12" i="15"/>
  <c r="H11" i="15"/>
  <c r="H10" i="15"/>
  <c r="H9" i="15"/>
  <c r="H8" i="15"/>
  <c r="H7" i="15"/>
  <c r="H6" i="15"/>
  <c r="H5" i="15"/>
  <c r="H24" i="15" l="1"/>
  <c r="K74" i="16"/>
  <c r="K75" i="16"/>
  <c r="K76" i="16"/>
  <c r="K77" i="16"/>
  <c r="K78" i="16"/>
  <c r="K79" i="16"/>
  <c r="K80" i="16"/>
  <c r="K81" i="16"/>
  <c r="K82" i="16"/>
  <c r="K83" i="16"/>
  <c r="K84"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84" i="16" l="1"/>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83" i="13" l="1"/>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C71" i="12"/>
  <c r="BC108" i="12"/>
  <c r="BC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BD60" i="12" l="1"/>
  <c r="BC60" i="12"/>
  <c r="AA65" i="13"/>
  <c r="BC95" i="12"/>
  <c r="X80" i="13"/>
  <c r="X81" i="13"/>
  <c r="X82" i="13"/>
  <c r="X83" i="13"/>
  <c r="X76" i="13"/>
  <c r="X77" i="13"/>
  <c r="X78" i="13"/>
  <c r="X79" i="13"/>
  <c r="BF71" i="12" l="1"/>
  <c r="BD71" i="12"/>
  <c r="BF60" i="12"/>
  <c r="BE71" i="12"/>
  <c r="BE60" i="12"/>
  <c r="AA67" i="13"/>
  <c r="BE95" i="12"/>
  <c r="BD108" i="12"/>
  <c r="BD121" i="12"/>
  <c r="BD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G60" i="12" l="1"/>
  <c r="BE108" i="12"/>
  <c r="BE121" i="12"/>
  <c r="BF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83"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81" i="13"/>
  <c r="N82" i="16" s="1"/>
  <c r="R82" i="13"/>
  <c r="N83" i="16" s="1"/>
  <c r="R83" i="13"/>
  <c r="N84"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H71" i="12" l="1"/>
  <c r="BH60" i="12"/>
  <c r="BG71" i="12"/>
  <c r="BG95" i="12"/>
  <c r="AA69" i="13"/>
  <c r="BF121" i="12"/>
  <c r="BI121" i="12"/>
  <c r="BH121" i="12"/>
  <c r="BG108" i="12"/>
  <c r="BF108" i="12"/>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I71" i="12" l="1"/>
  <c r="BI60" i="12"/>
  <c r="BJ60" i="12"/>
  <c r="BK60" i="12"/>
  <c r="BH108" i="12"/>
  <c r="BI108" i="12"/>
  <c r="BJ95" i="12"/>
  <c r="AA72" i="13"/>
  <c r="AA71" i="13"/>
  <c r="BI95" i="12"/>
  <c r="BG121" i="12"/>
  <c r="BH95" i="12"/>
  <c r="AA70" i="13"/>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M60" i="12" l="1"/>
  <c r="BK71" i="12"/>
  <c r="BJ71" i="12"/>
  <c r="BL60" i="12"/>
  <c r="AA74" i="13"/>
  <c r="BJ121" i="12"/>
  <c r="BK95" i="12"/>
  <c r="AA73" i="13"/>
  <c r="BL121" i="12"/>
  <c r="F7" i="12"/>
  <c r="E3" i="19" s="1"/>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B121"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B108"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B95"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K82" i="12"/>
  <c r="J82" i="12"/>
  <c r="Q12" i="16" s="1"/>
  <c r="Q11" i="16"/>
  <c r="I82" i="12"/>
  <c r="Q10" i="16" s="1"/>
  <c r="H82" i="12"/>
  <c r="Q9" i="16" s="1"/>
  <c r="G82" i="12"/>
  <c r="Q8" i="16" s="1"/>
  <c r="Q7" i="16"/>
  <c r="F82" i="12"/>
  <c r="Q6" i="16" s="1"/>
  <c r="E13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B71" i="12"/>
  <c r="B5" i="13" l="1"/>
  <c r="D6" i="16" s="1"/>
  <c r="AB2" i="17"/>
  <c r="L131" i="12"/>
  <c r="Q14" i="16"/>
  <c r="Q16" i="16"/>
  <c r="O131" i="12"/>
  <c r="Q18" i="16"/>
  <c r="Q131" i="12"/>
  <c r="Q20" i="16"/>
  <c r="Q22" i="16"/>
  <c r="S131" i="12"/>
  <c r="Q24" i="16"/>
  <c r="Q26" i="16"/>
  <c r="V131" i="12"/>
  <c r="Q28" i="16"/>
  <c r="X131" i="12"/>
  <c r="Q30" i="16"/>
  <c r="Q32" i="16"/>
  <c r="AA131" i="12"/>
  <c r="Q34" i="16"/>
  <c r="AC131" i="12"/>
  <c r="Q36" i="16"/>
  <c r="AE131" i="12"/>
  <c r="Q38" i="16"/>
  <c r="AF131" i="12"/>
  <c r="Q40" i="16"/>
  <c r="AH131" i="12"/>
  <c r="Q42" i="16"/>
  <c r="AJ131" i="12"/>
  <c r="Q44" i="16"/>
  <c r="AL131" i="12"/>
  <c r="Q46" i="16"/>
  <c r="AM131" i="12"/>
  <c r="Q48" i="16"/>
  <c r="AO131" i="12"/>
  <c r="Q50" i="16"/>
  <c r="AQ131" i="12"/>
  <c r="Q52" i="16"/>
  <c r="AS131" i="12"/>
  <c r="Q54" i="16"/>
  <c r="Q56" i="16"/>
  <c r="AU131" i="12"/>
  <c r="Q58" i="16"/>
  <c r="AW131" i="12"/>
  <c r="Q60" i="16"/>
  <c r="AY131" i="12"/>
  <c r="Q62" i="16"/>
  <c r="BA131" i="12"/>
  <c r="Q64" i="16"/>
  <c r="K131" i="12"/>
  <c r="Q13" i="16"/>
  <c r="M131" i="12"/>
  <c r="Q15" i="16"/>
  <c r="N131" i="12"/>
  <c r="Q17" i="16"/>
  <c r="P131" i="12"/>
  <c r="Q19" i="16"/>
  <c r="Q21" i="16"/>
  <c r="R131" i="12"/>
  <c r="Q23" i="16"/>
  <c r="T131" i="12"/>
  <c r="Q25" i="16"/>
  <c r="U131" i="12"/>
  <c r="Q27" i="16"/>
  <c r="W131" i="12"/>
  <c r="Q29" i="16"/>
  <c r="Y131" i="12"/>
  <c r="Q31" i="16"/>
  <c r="Z131" i="12"/>
  <c r="Q33" i="16"/>
  <c r="AB131" i="12"/>
  <c r="Q35" i="16"/>
  <c r="AD131" i="12"/>
  <c r="Q37" i="16"/>
  <c r="Q39" i="16"/>
  <c r="AG131" i="12"/>
  <c r="Q41" i="16"/>
  <c r="AI131" i="12"/>
  <c r="Q43" i="16"/>
  <c r="AK131" i="12"/>
  <c r="Q45" i="16"/>
  <c r="Q47" i="16"/>
  <c r="AN131" i="12"/>
  <c r="Q49" i="16"/>
  <c r="AP131" i="12"/>
  <c r="Q51" i="16"/>
  <c r="AR131" i="12"/>
  <c r="Q53" i="16"/>
  <c r="Q55" i="16"/>
  <c r="AT131" i="12"/>
  <c r="Q57" i="16"/>
  <c r="AV131" i="12"/>
  <c r="Q59" i="16"/>
  <c r="AX131" i="12"/>
  <c r="Q61" i="16"/>
  <c r="AZ131" i="12"/>
  <c r="Q63" i="16"/>
  <c r="H131" i="12"/>
  <c r="F131" i="12"/>
  <c r="G131" i="12"/>
  <c r="I131" i="12"/>
  <c r="J131" i="12"/>
  <c r="BN60" i="12"/>
  <c r="BM71" i="12"/>
  <c r="BL71" i="12"/>
  <c r="BJ108" i="12"/>
  <c r="AA76" i="13"/>
  <c r="BL95" i="12"/>
  <c r="AA75" i="13"/>
  <c r="BN121" i="12"/>
  <c r="BK121" i="12"/>
  <c r="BM95" i="12"/>
  <c r="BB60" i="12"/>
  <c r="BB62" i="12" s="1"/>
  <c r="F60" i="12"/>
  <c r="F62" i="12" s="1"/>
  <c r="G60" i="12"/>
  <c r="G62" i="12" s="1"/>
  <c r="I60" i="12"/>
  <c r="I62" i="12" s="1"/>
  <c r="J60" i="12"/>
  <c r="J62" i="12" s="1"/>
  <c r="L60" i="12"/>
  <c r="L62" i="12" s="1"/>
  <c r="O60" i="12"/>
  <c r="O62" i="12" s="1"/>
  <c r="Q60" i="12"/>
  <c r="Q62" i="12" s="1"/>
  <c r="S60" i="12"/>
  <c r="S62" i="12" s="1"/>
  <c r="V60" i="12"/>
  <c r="V62" i="12" s="1"/>
  <c r="X60" i="12"/>
  <c r="X62" i="12" s="1"/>
  <c r="AA60" i="12"/>
  <c r="AA62" i="12" s="1"/>
  <c r="AC60" i="12"/>
  <c r="AC62" i="12" s="1"/>
  <c r="AE60" i="12"/>
  <c r="AE62" i="12" s="1"/>
  <c r="AF60" i="12"/>
  <c r="AF62" i="12" s="1"/>
  <c r="AH60" i="12"/>
  <c r="AH62" i="12" s="1"/>
  <c r="AJ60" i="12"/>
  <c r="AJ62" i="12" s="1"/>
  <c r="AL60" i="12"/>
  <c r="AL62" i="12" s="1"/>
  <c r="AM60" i="12"/>
  <c r="AM62" i="12" s="1"/>
  <c r="AO60" i="12"/>
  <c r="AO62" i="12" s="1"/>
  <c r="AQ60" i="12"/>
  <c r="AQ62" i="12" s="1"/>
  <c r="AS60" i="12"/>
  <c r="AS62" i="12" s="1"/>
  <c r="AU60" i="12"/>
  <c r="AU62" i="12" s="1"/>
  <c r="AW60" i="12"/>
  <c r="AW62" i="12" s="1"/>
  <c r="AY60" i="12"/>
  <c r="AY62" i="12" s="1"/>
  <c r="BA60" i="12"/>
  <c r="BA62" i="12" s="1"/>
  <c r="E60" i="12"/>
  <c r="E62" i="12" s="1"/>
  <c r="E132" i="12" s="1"/>
  <c r="H60" i="12"/>
  <c r="H62" i="12" s="1"/>
  <c r="K60" i="12"/>
  <c r="K62" i="12" s="1"/>
  <c r="M60" i="12"/>
  <c r="M62" i="12" s="1"/>
  <c r="N60" i="12"/>
  <c r="N62" i="12" s="1"/>
  <c r="P60" i="12"/>
  <c r="P62" i="12" s="1"/>
  <c r="R60" i="12"/>
  <c r="R62" i="12" s="1"/>
  <c r="T60" i="12"/>
  <c r="T62" i="12" s="1"/>
  <c r="U60" i="12"/>
  <c r="U62" i="12" s="1"/>
  <c r="W60" i="12"/>
  <c r="W62" i="12" s="1"/>
  <c r="Y62" i="12"/>
  <c r="Z60" i="12"/>
  <c r="Z62" i="12" s="1"/>
  <c r="AB60" i="12"/>
  <c r="AB62" i="12" s="1"/>
  <c r="AD60" i="12"/>
  <c r="AD62" i="12" s="1"/>
  <c r="AG60" i="12"/>
  <c r="AG62" i="12" s="1"/>
  <c r="AI60" i="12"/>
  <c r="AI62" i="12" s="1"/>
  <c r="AK60" i="12"/>
  <c r="AK62" i="12" s="1"/>
  <c r="AN60" i="12"/>
  <c r="AN62" i="12" s="1"/>
  <c r="AP60" i="12"/>
  <c r="AP62" i="12" s="1"/>
  <c r="AR60" i="12"/>
  <c r="AR62" i="12" s="1"/>
  <c r="AT60" i="12"/>
  <c r="AT62" i="12" s="1"/>
  <c r="AV60" i="12"/>
  <c r="AV62" i="12" s="1"/>
  <c r="AX60" i="12"/>
  <c r="AX62" i="12" s="1"/>
  <c r="AZ60" i="12"/>
  <c r="AZ62" i="12" s="1"/>
  <c r="AC2" i="17" l="1"/>
  <c r="F3" i="19"/>
  <c r="BC62" i="12"/>
  <c r="BC132" i="12" s="1"/>
  <c r="P5" i="16"/>
  <c r="AX132" i="12"/>
  <c r="P61" i="16"/>
  <c r="AT132" i="12"/>
  <c r="P57" i="16"/>
  <c r="AR132" i="12"/>
  <c r="P53" i="16"/>
  <c r="AN132" i="12"/>
  <c r="P49" i="16"/>
  <c r="AK132" i="12"/>
  <c r="P45" i="16"/>
  <c r="AG132" i="12"/>
  <c r="P41" i="16"/>
  <c r="AD132" i="12"/>
  <c r="P37" i="16"/>
  <c r="Z132" i="12"/>
  <c r="P33" i="16"/>
  <c r="W132" i="12"/>
  <c r="P29" i="16"/>
  <c r="T132" i="12"/>
  <c r="P25" i="16"/>
  <c r="P21" i="16"/>
  <c r="N132" i="12"/>
  <c r="P17" i="16"/>
  <c r="K132" i="12"/>
  <c r="P13" i="16"/>
  <c r="H132" i="12"/>
  <c r="P9" i="16"/>
  <c r="AY132" i="12"/>
  <c r="P62" i="16"/>
  <c r="AU132" i="12"/>
  <c r="P58" i="16"/>
  <c r="AS132" i="12"/>
  <c r="P54" i="16"/>
  <c r="AO132" i="12"/>
  <c r="P50" i="16"/>
  <c r="AL132" i="12"/>
  <c r="P46" i="16"/>
  <c r="AH132" i="12"/>
  <c r="P42" i="16"/>
  <c r="AE132" i="12"/>
  <c r="P38" i="16"/>
  <c r="AA132" i="12"/>
  <c r="P34" i="16"/>
  <c r="X132" i="12"/>
  <c r="P30" i="16"/>
  <c r="P26" i="16"/>
  <c r="P22" i="16"/>
  <c r="O132" i="12"/>
  <c r="P18" i="16"/>
  <c r="L132" i="12"/>
  <c r="P14" i="16"/>
  <c r="I132" i="12"/>
  <c r="P10" i="16"/>
  <c r="F132" i="12"/>
  <c r="P6" i="16"/>
  <c r="BB131" i="12"/>
  <c r="Q65" i="16"/>
  <c r="P66" i="16"/>
  <c r="AZ132" i="12"/>
  <c r="P63" i="16"/>
  <c r="AV132" i="12"/>
  <c r="P59" i="16"/>
  <c r="P55" i="16"/>
  <c r="AP132" i="12"/>
  <c r="P51" i="16"/>
  <c r="P47" i="16"/>
  <c r="AI132" i="12"/>
  <c r="P43" i="16"/>
  <c r="P39" i="16"/>
  <c r="AB132" i="12"/>
  <c r="P35" i="16"/>
  <c r="Y132" i="12"/>
  <c r="P31" i="16"/>
  <c r="U132" i="12"/>
  <c r="P27" i="16"/>
  <c r="R132" i="12"/>
  <c r="P23" i="16"/>
  <c r="P132" i="12"/>
  <c r="P19" i="16"/>
  <c r="M132" i="12"/>
  <c r="P15" i="16"/>
  <c r="P11" i="16"/>
  <c r="P7" i="16"/>
  <c r="BA132" i="12"/>
  <c r="P64" i="16"/>
  <c r="AW132" i="12"/>
  <c r="P60" i="16"/>
  <c r="P56" i="16"/>
  <c r="AQ132" i="12"/>
  <c r="P52" i="16"/>
  <c r="AM132" i="12"/>
  <c r="P48" i="16"/>
  <c r="AJ132" i="12"/>
  <c r="P44" i="16"/>
  <c r="AF132" i="12"/>
  <c r="P40" i="16"/>
  <c r="AC132" i="12"/>
  <c r="P36" i="16"/>
  <c r="P32" i="16"/>
  <c r="V132" i="12"/>
  <c r="P28" i="16"/>
  <c r="S132" i="12"/>
  <c r="P24" i="16"/>
  <c r="Q132" i="12"/>
  <c r="P20" i="16"/>
  <c r="P16" i="16"/>
  <c r="J132" i="12"/>
  <c r="P12" i="16"/>
  <c r="G132" i="12"/>
  <c r="P8" i="16"/>
  <c r="BB132" i="12"/>
  <c r="P65" i="16"/>
  <c r="B6" i="13"/>
  <c r="D7" i="16" s="1"/>
  <c r="BO60" i="12"/>
  <c r="BP60" i="12"/>
  <c r="BL108" i="12"/>
  <c r="BM121" i="12"/>
  <c r="AA77" i="13"/>
  <c r="BK108" i="12"/>
  <c r="D44" i="15"/>
  <c r="C44" i="15" s="1"/>
  <c r="AD2" i="17" l="1"/>
  <c r="G3" i="19"/>
  <c r="BD62" i="12"/>
  <c r="BD132" i="12" s="1"/>
  <c r="BC131" i="12"/>
  <c r="Q66" i="16"/>
  <c r="BE62" i="12"/>
  <c r="B7" i="13"/>
  <c r="D8" i="16" s="1"/>
  <c r="H7" i="12"/>
  <c r="BN71" i="12"/>
  <c r="BO71" i="12"/>
  <c r="BP71" i="12"/>
  <c r="BQ60" i="12"/>
  <c r="BO121" i="12"/>
  <c r="AA78" i="13"/>
  <c r="BN95" i="12"/>
  <c r="BM108" i="12"/>
  <c r="AE2" i="17" l="1"/>
  <c r="H3" i="19"/>
  <c r="P67" i="16"/>
  <c r="P68" i="16"/>
  <c r="BE131" i="12"/>
  <c r="Q68" i="16"/>
  <c r="BD131" i="12"/>
  <c r="Q67" i="16"/>
  <c r="I7" i="12"/>
  <c r="B8" i="13"/>
  <c r="D9" i="16" s="1"/>
  <c r="BE132" i="12"/>
  <c r="BF62" i="12"/>
  <c r="BR60" i="12"/>
  <c r="BQ71" i="12"/>
  <c r="AA79" i="13"/>
  <c r="BP121" i="12"/>
  <c r="BN108" i="12"/>
  <c r="BO95" i="12"/>
  <c r="W80" i="13"/>
  <c r="W81" i="13"/>
  <c r="W82" i="13"/>
  <c r="W83"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F132" i="12"/>
  <c r="P69" i="16"/>
  <c r="BF131" i="12"/>
  <c r="Q69" i="16"/>
  <c r="BG131" i="12"/>
  <c r="BG62" i="12"/>
  <c r="B9" i="13"/>
  <c r="D10" i="16" s="1"/>
  <c r="BS60" i="12"/>
  <c r="BR71" i="12"/>
  <c r="BP95" i="12"/>
  <c r="BO108" i="12"/>
  <c r="BQ121" i="12"/>
  <c r="AA80" i="13"/>
  <c r="K81" i="13"/>
  <c r="K82" i="13"/>
  <c r="K83"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82" i="13"/>
  <c r="J83"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83"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80" i="13"/>
  <c r="H81" i="13"/>
  <c r="H82" i="13"/>
  <c r="H83"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82" i="13"/>
  <c r="G83"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G33" i="16" l="1"/>
  <c r="AG2" i="17"/>
  <c r="J3" i="19"/>
  <c r="BH62" i="12"/>
  <c r="BH132" i="12" s="1"/>
  <c r="P70" i="16"/>
  <c r="G7" i="16"/>
  <c r="G6" i="16"/>
  <c r="G5" i="16"/>
  <c r="Q70" i="16"/>
  <c r="B10" i="13"/>
  <c r="D11" i="16" s="1"/>
  <c r="BG132" i="12"/>
  <c r="BT60" i="12"/>
  <c r="BS71" i="12"/>
  <c r="BR121" i="12"/>
  <c r="BP108" i="12"/>
  <c r="AA81" i="13"/>
  <c r="BQ95" i="12"/>
  <c r="BA27" i="12"/>
  <c r="BB27" i="12"/>
  <c r="BC27" i="12"/>
  <c r="BD27" i="12"/>
  <c r="BE27" i="12"/>
  <c r="BF27" i="12"/>
  <c r="BG27" i="12"/>
  <c r="BH27" i="12"/>
  <c r="BI27" i="12"/>
  <c r="BJ27" i="12"/>
  <c r="BK27" i="12"/>
  <c r="BL27" i="12"/>
  <c r="BM27" i="12"/>
  <c r="BN27" i="12"/>
  <c r="BO27" i="12"/>
  <c r="BP27" i="12"/>
  <c r="BQ27" i="12"/>
  <c r="BR27" i="12"/>
  <c r="BS27" i="12"/>
  <c r="BT27" i="12"/>
  <c r="BU27" i="12"/>
  <c r="BA25" i="12"/>
  <c r="BB25" i="12"/>
  <c r="BC25" i="12"/>
  <c r="BD25" i="12"/>
  <c r="BE25" i="12"/>
  <c r="BF25" i="12"/>
  <c r="BG25" i="12"/>
  <c r="BH25" i="12"/>
  <c r="BI25" i="12"/>
  <c r="BJ25" i="12"/>
  <c r="BK25" i="12"/>
  <c r="BL25" i="12"/>
  <c r="BM25" i="12"/>
  <c r="BN25" i="12"/>
  <c r="BO25" i="12"/>
  <c r="BP25" i="12"/>
  <c r="BQ25" i="12"/>
  <c r="BR25" i="12"/>
  <c r="BS25" i="12"/>
  <c r="BT25" i="12"/>
  <c r="BU25" i="12"/>
  <c r="AH2" i="17" l="1"/>
  <c r="K3" i="19"/>
  <c r="P71" i="16"/>
  <c r="BI62" i="12"/>
  <c r="BI132" i="12" s="1"/>
  <c r="BH131" i="12"/>
  <c r="Q71" i="16"/>
  <c r="B11" i="13"/>
  <c r="D12" i="16" s="1"/>
  <c r="BJ62" i="12"/>
  <c r="P73" i="16" s="1"/>
  <c r="BU60" i="12"/>
  <c r="BT71" i="12"/>
  <c r="BR95" i="12"/>
  <c r="BQ108" i="12"/>
  <c r="BS121" i="12"/>
  <c r="AA82" i="13"/>
  <c r="AZ27" i="12"/>
  <c r="AY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I2" i="17" l="1"/>
  <c r="L3" i="19"/>
  <c r="P72" i="16"/>
  <c r="BI131" i="12"/>
  <c r="Q72" i="16"/>
  <c r="BJ132" i="12"/>
  <c r="L7" i="12"/>
  <c r="B12" i="13"/>
  <c r="D13" i="16" s="1"/>
  <c r="BU71" i="12"/>
  <c r="BT121" i="12"/>
  <c r="BR108" i="12"/>
  <c r="AA83" i="13"/>
  <c r="BS95" i="12"/>
  <c r="AJ2" i="17" l="1"/>
  <c r="M3" i="19"/>
  <c r="BK62" i="12"/>
  <c r="BJ131" i="12"/>
  <c r="Q73" i="16"/>
  <c r="M7" i="12"/>
  <c r="B13" i="13"/>
  <c r="D14" i="16" s="1"/>
  <c r="BS108" i="12"/>
  <c r="BU121" i="12"/>
  <c r="BT95" i="12"/>
  <c r="AA27" i="12"/>
  <c r="Z27" i="12"/>
  <c r="Y27" i="12"/>
  <c r="X27" i="12"/>
  <c r="W27" i="12"/>
  <c r="V27" i="12"/>
  <c r="U27" i="12"/>
  <c r="T27" i="12"/>
  <c r="AA25" i="12"/>
  <c r="Z25" i="12"/>
  <c r="Y25" i="12"/>
  <c r="X25" i="12"/>
  <c r="W25" i="12"/>
  <c r="V25" i="12"/>
  <c r="U25" i="12"/>
  <c r="T25" i="12"/>
  <c r="AK2" i="17" l="1"/>
  <c r="N3" i="19"/>
  <c r="BL62" i="12"/>
  <c r="BK132" i="12"/>
  <c r="P74" i="16"/>
  <c r="BK131" i="12"/>
  <c r="Q74" i="16"/>
  <c r="B14" i="13"/>
  <c r="D15" i="16" s="1"/>
  <c r="BT108" i="12"/>
  <c r="BU95" i="12"/>
  <c r="E24" i="12"/>
  <c r="AL2" i="17" l="1"/>
  <c r="O3" i="19"/>
  <c r="BM62" i="12"/>
  <c r="BO62" i="12"/>
  <c r="BO132" i="12" s="1"/>
  <c r="P75" i="16"/>
  <c r="BL132" i="12"/>
  <c r="Q75" i="16"/>
  <c r="BL131" i="12"/>
  <c r="B15" i="13"/>
  <c r="D16" i="16" s="1"/>
  <c r="BU108" i="12"/>
  <c r="F24" i="12"/>
  <c r="G24" i="12"/>
  <c r="H24" i="12"/>
  <c r="I24" i="12"/>
  <c r="J24" i="12"/>
  <c r="K24" i="12"/>
  <c r="L24" i="12"/>
  <c r="M24" i="12"/>
  <c r="G27" i="12"/>
  <c r="P78" i="16" l="1"/>
  <c r="AM2" i="17"/>
  <c r="P3" i="19"/>
  <c r="BM132" i="12"/>
  <c r="P76" i="16"/>
  <c r="BN62" i="12"/>
  <c r="Q76" i="16"/>
  <c r="BM131" i="12"/>
  <c r="O7" i="12"/>
  <c r="B16" i="13"/>
  <c r="D17" i="16" s="1"/>
  <c r="L25" i="12"/>
  <c r="AN2" i="17" l="1"/>
  <c r="Q3" i="19"/>
  <c r="P77" i="16"/>
  <c r="BN132" i="12"/>
  <c r="BP62" i="12"/>
  <c r="Q79" i="16"/>
  <c r="BP131" i="12"/>
  <c r="Q78" i="16"/>
  <c r="BO131" i="12"/>
  <c r="BN131" i="12"/>
  <c r="Q77" i="16"/>
  <c r="P7" i="12"/>
  <c r="B17" i="13"/>
  <c r="D18" i="16" s="1"/>
  <c r="S27" i="12"/>
  <c r="R27" i="12"/>
  <c r="Q27" i="12"/>
  <c r="P27" i="12"/>
  <c r="O27" i="12"/>
  <c r="N27" i="12"/>
  <c r="M27" i="12"/>
  <c r="L27" i="12"/>
  <c r="K27" i="12"/>
  <c r="S25" i="12"/>
  <c r="R25" i="12"/>
  <c r="Q25" i="12"/>
  <c r="P25" i="12"/>
  <c r="O25" i="12"/>
  <c r="N25" i="12"/>
  <c r="M25" i="12"/>
  <c r="K25" i="12"/>
  <c r="AO2" i="17" l="1"/>
  <c r="R3" i="19"/>
  <c r="BP132" i="12"/>
  <c r="P79" i="16"/>
  <c r="BQ62" i="12"/>
  <c r="Q80" i="16"/>
  <c r="BQ131" i="12"/>
  <c r="Q7" i="12"/>
  <c r="B18" i="13"/>
  <c r="D19" i="16" s="1"/>
  <c r="E27" i="12"/>
  <c r="AP2" i="17" l="1"/>
  <c r="S3" i="19"/>
  <c r="BR62" i="12"/>
  <c r="BQ132" i="12"/>
  <c r="P80" i="16"/>
  <c r="Q81" i="16"/>
  <c r="BR131" i="12"/>
  <c r="B19" i="13"/>
  <c r="D20" i="16" s="1"/>
  <c r="F27" i="12"/>
  <c r="H27" i="12"/>
  <c r="I27" i="12"/>
  <c r="J27" i="12"/>
  <c r="F25" i="12"/>
  <c r="G25" i="12"/>
  <c r="H25" i="12"/>
  <c r="I25" i="12"/>
  <c r="J25" i="12"/>
  <c r="AQ2" i="17" l="1"/>
  <c r="T3" i="19"/>
  <c r="BS62" i="12"/>
  <c r="P81" i="16"/>
  <c r="BR132" i="12"/>
  <c r="Q82" i="16"/>
  <c r="BS131" i="12"/>
  <c r="B20" i="13"/>
  <c r="D21" i="16" s="1"/>
  <c r="AR2" i="17" l="1"/>
  <c r="U3" i="19"/>
  <c r="BT62" i="12"/>
  <c r="BS132" i="12"/>
  <c r="P82" i="16"/>
  <c r="Q84" i="16"/>
  <c r="BU131" i="12"/>
  <c r="BT131" i="12"/>
  <c r="Q83" i="16"/>
  <c r="B21" i="13"/>
  <c r="D22" i="16" s="1"/>
  <c r="AS2" i="17" l="1"/>
  <c r="V3" i="19"/>
  <c r="BU62" i="12"/>
  <c r="BT132" i="12"/>
  <c r="P83" i="16"/>
  <c r="B22" i="13"/>
  <c r="D23" i="16" s="1"/>
  <c r="AT2" i="17" l="1"/>
  <c r="W3" i="19"/>
  <c r="P84" i="16"/>
  <c r="BU132" i="12"/>
  <c r="B23" i="13"/>
  <c r="D24" i="16" s="1"/>
  <c r="AU2" i="17" l="1"/>
  <c r="X3" i="19"/>
  <c r="B24" i="13"/>
  <c r="D25" i="16" s="1"/>
  <c r="AV2" i="17" l="1"/>
  <c r="Y3" i="19"/>
  <c r="B25" i="13"/>
  <c r="D26" i="16" s="1"/>
  <c r="AW2" i="17" l="1"/>
  <c r="Z3" i="19"/>
  <c r="V7" i="12"/>
  <c r="B26" i="13"/>
  <c r="D27" i="16" s="1"/>
  <c r="AX2" i="17" l="1"/>
  <c r="AA3" i="19"/>
  <c r="W7" i="12"/>
  <c r="B27" i="13"/>
  <c r="D28" i="16" s="1"/>
  <c r="AY2" i="17" l="1"/>
  <c r="AB3" i="19"/>
  <c r="X7" i="12"/>
  <c r="B28" i="13"/>
  <c r="D29" i="16" s="1"/>
  <c r="AZ2" i="17" l="1"/>
  <c r="AC3" i="19"/>
  <c r="Y7" i="12"/>
  <c r="B29" i="13"/>
  <c r="D30" i="16" s="1"/>
  <c r="BA2" i="17" l="1"/>
  <c r="AD3" i="19"/>
  <c r="B30" i="13"/>
  <c r="D31" i="16" s="1"/>
  <c r="BB2" i="17" l="1"/>
  <c r="AE3" i="19"/>
  <c r="B31" i="13"/>
  <c r="D32" i="16" s="1"/>
  <c r="BC2" i="17" l="1"/>
  <c r="AF3" i="19"/>
  <c r="AA7" i="12"/>
  <c r="B32" i="13"/>
  <c r="D33" i="16" s="1"/>
  <c r="BD2" i="17" l="1"/>
  <c r="AG3" i="19"/>
  <c r="AB7" i="12"/>
  <c r="B33" i="13"/>
  <c r="D34" i="16" s="1"/>
  <c r="BE2" i="17" l="1"/>
  <c r="AH3" i="19"/>
  <c r="AC7" i="12"/>
  <c r="B34" i="13"/>
  <c r="D35" i="16" s="1"/>
  <c r="BF2" i="17" l="1"/>
  <c r="AI3" i="19"/>
  <c r="AD7" i="12"/>
  <c r="B35" i="13"/>
  <c r="D36" i="16" s="1"/>
  <c r="BG2" i="17" l="1"/>
  <c r="AJ3" i="19"/>
  <c r="AE7" i="12"/>
  <c r="B36" i="13"/>
  <c r="D37" i="16" s="1"/>
  <c r="BH2" i="17" l="1"/>
  <c r="AK3" i="19"/>
  <c r="B37" i="13"/>
  <c r="D38" i="16" s="1"/>
  <c r="BI2" i="17" l="1"/>
  <c r="AL3" i="19"/>
  <c r="B38" i="13"/>
  <c r="D39" i="16" s="1"/>
  <c r="BJ2" i="17" l="1"/>
  <c r="AM3" i="19"/>
  <c r="AG7" i="12"/>
  <c r="B39" i="13"/>
  <c r="D40" i="16" s="1"/>
  <c r="BK2" i="17" l="1"/>
  <c r="AN3" i="19"/>
  <c r="AH7" i="12"/>
  <c r="B40" i="13"/>
  <c r="D41" i="16" s="1"/>
  <c r="BL2" i="17" l="1"/>
  <c r="AO3" i="19"/>
  <c r="AI7" i="12"/>
  <c r="B41" i="13"/>
  <c r="D42" i="16" s="1"/>
  <c r="BM2" i="17" l="1"/>
  <c r="AP3" i="19"/>
  <c r="AJ7" i="12"/>
  <c r="B42" i="13"/>
  <c r="D43" i="16" s="1"/>
  <c r="BN2" i="17" l="1"/>
  <c r="AQ3" i="19"/>
  <c r="AK7" i="12"/>
  <c r="B43" i="13"/>
  <c r="D44" i="16" s="1"/>
  <c r="BO2" i="17" l="1"/>
  <c r="AR3" i="19"/>
  <c r="AL7" i="12"/>
  <c r="B44" i="13"/>
  <c r="D45" i="16" s="1"/>
  <c r="BP2" i="17" l="1"/>
  <c r="AS3" i="19"/>
  <c r="B45" i="13"/>
  <c r="D46" i="16" s="1"/>
  <c r="BQ2" i="17" l="1"/>
  <c r="AT3" i="19"/>
  <c r="B46" i="13"/>
  <c r="D47" i="16" s="1"/>
  <c r="BR2" i="17" l="1"/>
  <c r="AU3" i="19"/>
  <c r="AN7" i="12"/>
  <c r="B47" i="13"/>
  <c r="D48" i="16" s="1"/>
  <c r="BS2" i="17" l="1"/>
  <c r="AV3" i="19"/>
  <c r="AO7" i="12"/>
  <c r="B48" i="13"/>
  <c r="D49" i="16" s="1"/>
  <c r="BT2" i="17" l="1"/>
  <c r="AW3" i="19"/>
  <c r="AP7" i="12"/>
  <c r="B49" i="13"/>
  <c r="D50" i="16" s="1"/>
  <c r="BU2" i="17" l="1"/>
  <c r="AX3" i="19"/>
  <c r="AQ7" i="12"/>
  <c r="B50" i="13"/>
  <c r="D51" i="16" s="1"/>
  <c r="BV2" i="17" l="1"/>
  <c r="AY3" i="19"/>
  <c r="AR7" i="12"/>
  <c r="B51" i="13"/>
  <c r="D52" i="16" s="1"/>
  <c r="BW2" i="17" l="1"/>
  <c r="AZ3" i="19"/>
  <c r="AS7" i="12"/>
  <c r="B52" i="13"/>
  <c r="D53" i="16" s="1"/>
  <c r="BX2" i="17" l="1"/>
  <c r="BA3" i="19"/>
  <c r="B53" i="13"/>
  <c r="D54" i="16" s="1"/>
  <c r="BY2" i="17" l="1"/>
  <c r="BB3" i="19"/>
  <c r="B54" i="13"/>
  <c r="D55" i="16" s="1"/>
  <c r="BZ2" i="17" l="1"/>
  <c r="BC3" i="19"/>
  <c r="B55" i="13"/>
  <c r="D56" i="16" s="1"/>
  <c r="CA2" i="17" l="1"/>
  <c r="BD3" i="19"/>
  <c r="AU7" i="12"/>
  <c r="B56" i="13"/>
  <c r="D57" i="16" s="1"/>
  <c r="CB2" i="17" l="1"/>
  <c r="BE3" i="19"/>
  <c r="AV7" i="12"/>
  <c r="B57" i="13"/>
  <c r="D58" i="16" s="1"/>
  <c r="CC2" i="17" l="1"/>
  <c r="BF3" i="19"/>
  <c r="AW7" i="12"/>
  <c r="B58" i="13"/>
  <c r="D59" i="16" s="1"/>
  <c r="CD2" i="17" l="1"/>
  <c r="BG3" i="19"/>
  <c r="AX7" i="12"/>
  <c r="B59" i="13"/>
  <c r="D60" i="16" s="1"/>
  <c r="CE2" i="17" l="1"/>
  <c r="BH3" i="19"/>
  <c r="AY7" i="12"/>
  <c r="B60" i="13"/>
  <c r="D61" i="16" s="1"/>
  <c r="CF2" i="17" l="1"/>
  <c r="BI3" i="19"/>
  <c r="AZ7" i="12"/>
  <c r="B61" i="13"/>
  <c r="D62" i="16" s="1"/>
  <c r="CG2" i="17" l="1"/>
  <c r="BJ3" i="19"/>
  <c r="BA7" i="12"/>
  <c r="B62" i="13"/>
  <c r="D63" i="16" s="1"/>
  <c r="CH2" i="17" l="1"/>
  <c r="BK3" i="19"/>
  <c r="BB7" i="12"/>
  <c r="B63" i="13"/>
  <c r="D64" i="16" s="1"/>
  <c r="CI2" i="17" l="1"/>
  <c r="BL3" i="19"/>
  <c r="BC7" i="12"/>
  <c r="B64" i="13"/>
  <c r="D65" i="16" s="1"/>
  <c r="CJ2" i="17" l="1"/>
  <c r="BM3" i="19"/>
  <c r="BD7" i="12"/>
  <c r="B65" i="13"/>
  <c r="D66" i="16" s="1"/>
  <c r="CK2" i="17" l="1"/>
  <c r="BN3" i="19"/>
  <c r="BE7" i="12"/>
  <c r="B66" i="13"/>
  <c r="D67" i="16" s="1"/>
  <c r="CL2" i="17" l="1"/>
  <c r="BO3" i="19"/>
  <c r="BF7" i="12"/>
  <c r="B67" i="13"/>
  <c r="D68" i="16" s="1"/>
  <c r="CM2" i="17" l="1"/>
  <c r="BP3" i="19"/>
  <c r="E17" i="14"/>
  <c r="BG7" i="12"/>
  <c r="B68" i="13"/>
  <c r="D69" i="16" s="1"/>
  <c r="CN2" i="17" l="1"/>
  <c r="BQ3" i="19"/>
  <c r="BH7" i="12"/>
  <c r="B69" i="13"/>
  <c r="D70" i="16" s="1"/>
  <c r="CO2" i="17" l="1"/>
  <c r="BR3" i="19"/>
  <c r="BI7" i="12"/>
  <c r="B70" i="13"/>
  <c r="D71" i="16" s="1"/>
  <c r="CP2" i="17" l="1"/>
  <c r="BS3" i="19"/>
  <c r="BJ7" i="12"/>
  <c r="B71" i="13"/>
  <c r="D72" i="16" s="1"/>
  <c r="CQ2" i="17" l="1"/>
  <c r="BT3" i="19"/>
  <c r="BK7" i="12"/>
  <c r="B72" i="13"/>
  <c r="D73" i="16" s="1"/>
  <c r="CR2" i="17" l="1"/>
  <c r="BU3" i="19"/>
  <c r="BL7" i="12"/>
  <c r="B73" i="13"/>
  <c r="D74" i="16" s="1"/>
  <c r="CS2" i="17" l="1"/>
  <c r="BV3" i="19"/>
  <c r="BM7" i="12"/>
  <c r="B74" i="13"/>
  <c r="D75" i="16" s="1"/>
  <c r="CT2" i="17" l="1"/>
  <c r="BW3" i="19"/>
  <c r="BN7" i="12"/>
  <c r="B75" i="13"/>
  <c r="D76" i="16" s="1"/>
  <c r="CU2" i="17" l="1"/>
  <c r="BX3" i="19"/>
  <c r="BO7" i="12"/>
  <c r="B76" i="13"/>
  <c r="D77" i="16" s="1"/>
  <c r="CV2" i="17" l="1"/>
  <c r="BY3" i="19"/>
  <c r="BP7" i="12"/>
  <c r="B77" i="13"/>
  <c r="D78" i="16" s="1"/>
  <c r="CW2" i="17" l="1"/>
  <c r="BZ3" i="19"/>
  <c r="BQ7" i="12"/>
  <c r="B78" i="13"/>
  <c r="D79" i="16" s="1"/>
  <c r="CX2" i="17" l="1"/>
  <c r="CA3" i="19"/>
  <c r="BR7" i="12"/>
  <c r="B79" i="13"/>
  <c r="D80" i="16" s="1"/>
  <c r="CY2" i="17" l="1"/>
  <c r="CB3" i="19"/>
  <c r="BS7" i="12"/>
  <c r="B80" i="13"/>
  <c r="D81" i="16" s="1"/>
  <c r="CZ2" i="17" l="1"/>
  <c r="CC3" i="19"/>
  <c r="BT7" i="12"/>
  <c r="B81" i="13"/>
  <c r="D82" i="16" s="1"/>
  <c r="DA2" i="17" l="1"/>
  <c r="CD3" i="19"/>
  <c r="BU7" i="12"/>
  <c r="B82" i="13"/>
  <c r="D83" i="16" s="1"/>
  <c r="DB2" i="17" l="1"/>
  <c r="CE3" i="19"/>
  <c r="B83" i="13"/>
  <c r="D84" i="16" s="1"/>
</calcChain>
</file>

<file path=xl/comments1.xml><?xml version="1.0" encoding="utf-8"?>
<comments xmlns="http://schemas.openxmlformats.org/spreadsheetml/2006/main">
  <authors>
    <author>Author</author>
  </authors>
  <commentList>
    <comment ref="E64" authorId="0">
      <text>
        <r>
          <rPr>
            <b/>
            <sz val="9"/>
            <color indexed="81"/>
            <rFont val="Tahoma"/>
            <family val="2"/>
          </rPr>
          <t>با فرمت ۹۳/۰۲/۰۲
وارد نمایید</t>
        </r>
      </text>
    </comment>
    <comment ref="F64" authorId="0">
      <text>
        <r>
          <rPr>
            <b/>
            <sz val="9"/>
            <color indexed="81"/>
            <rFont val="Tahoma"/>
            <family val="2"/>
          </rPr>
          <t>با فرمت ۹۳/۰۲/۰۲
وارد نمایید</t>
        </r>
      </text>
    </comment>
    <comment ref="G64" authorId="0">
      <text>
        <r>
          <rPr>
            <b/>
            <sz val="9"/>
            <color indexed="81"/>
            <rFont val="Tahoma"/>
            <family val="2"/>
          </rPr>
          <t>با فرمت ۹۳/۰۲/۰۲
وارد نمایید</t>
        </r>
      </text>
    </comment>
    <comment ref="H64" authorId="0">
      <text>
        <r>
          <rPr>
            <b/>
            <sz val="9"/>
            <color indexed="81"/>
            <rFont val="Tahoma"/>
            <family val="2"/>
          </rPr>
          <t>با فرمت ۹۳/۰۲/۰۲
وارد نمایید</t>
        </r>
      </text>
    </comment>
    <comment ref="I64" authorId="0">
      <text>
        <r>
          <rPr>
            <b/>
            <sz val="9"/>
            <color indexed="81"/>
            <rFont val="Tahoma"/>
            <family val="2"/>
          </rPr>
          <t>با فرمت ۹۳/۰۲/۰۲
وارد نمایید</t>
        </r>
      </text>
    </comment>
    <comment ref="J64" authorId="0">
      <text>
        <r>
          <rPr>
            <b/>
            <sz val="9"/>
            <color indexed="81"/>
            <rFont val="Tahoma"/>
            <family val="2"/>
          </rPr>
          <t>با فرمت ۹۳/۰۲/۰۲
وارد نمایید</t>
        </r>
      </text>
    </comment>
    <comment ref="K64" authorId="0">
      <text>
        <r>
          <rPr>
            <b/>
            <sz val="9"/>
            <color indexed="81"/>
            <rFont val="Tahoma"/>
            <family val="2"/>
          </rPr>
          <t>با فرمت ۹۳/۰۲/۰۲
وارد نمایید</t>
        </r>
      </text>
    </comment>
    <comment ref="L64" authorId="0">
      <text>
        <r>
          <rPr>
            <b/>
            <sz val="9"/>
            <color indexed="81"/>
            <rFont val="Tahoma"/>
            <family val="2"/>
          </rPr>
          <t>با فرمت ۹۳/۰۲/۰۲
وارد نمایید</t>
        </r>
      </text>
    </comment>
    <comment ref="M64" authorId="0">
      <text>
        <r>
          <rPr>
            <b/>
            <sz val="9"/>
            <color indexed="81"/>
            <rFont val="Tahoma"/>
            <family val="2"/>
          </rPr>
          <t>با فرمت ۹۳/۰۲/۰۲
وارد نمایید</t>
        </r>
      </text>
    </comment>
    <comment ref="N64" authorId="0">
      <text>
        <r>
          <rPr>
            <b/>
            <sz val="9"/>
            <color indexed="81"/>
            <rFont val="Tahoma"/>
            <family val="2"/>
          </rPr>
          <t>با فرمت ۹۳/۰۲/۰۲
وارد نمایید</t>
        </r>
      </text>
    </comment>
    <comment ref="O64" authorId="0">
      <text>
        <r>
          <rPr>
            <b/>
            <sz val="9"/>
            <color indexed="81"/>
            <rFont val="Tahoma"/>
            <family val="2"/>
          </rPr>
          <t>با فرمت ۹۳/۰۲/۰۲
وارد نمایید</t>
        </r>
      </text>
    </comment>
    <comment ref="P64" authorId="0">
      <text>
        <r>
          <rPr>
            <b/>
            <sz val="9"/>
            <color indexed="81"/>
            <rFont val="Tahoma"/>
            <family val="2"/>
          </rPr>
          <t>با فرمت ۹۳/۰۲/۰۲
وارد نمایید</t>
        </r>
      </text>
    </comment>
    <comment ref="Q64" authorId="0">
      <text>
        <r>
          <rPr>
            <b/>
            <sz val="9"/>
            <color indexed="81"/>
            <rFont val="Tahoma"/>
            <family val="2"/>
          </rPr>
          <t>با فرمت ۹۳/۰۲/۰۲
وارد نمایید</t>
        </r>
      </text>
    </comment>
    <comment ref="R64" authorId="0">
      <text>
        <r>
          <rPr>
            <b/>
            <sz val="9"/>
            <color indexed="81"/>
            <rFont val="Tahoma"/>
            <family val="2"/>
          </rPr>
          <t>با فرمت ۹۳/۰۲/۰۲
وارد نمایید</t>
        </r>
      </text>
    </comment>
    <comment ref="S64" authorId="0">
      <text>
        <r>
          <rPr>
            <b/>
            <sz val="9"/>
            <color indexed="81"/>
            <rFont val="Tahoma"/>
            <family val="2"/>
          </rPr>
          <t>با فرمت ۹۳/۰۲/۰۲
وارد نمایید</t>
        </r>
      </text>
    </comment>
    <comment ref="T64" authorId="0">
      <text>
        <r>
          <rPr>
            <b/>
            <sz val="9"/>
            <color indexed="81"/>
            <rFont val="Tahoma"/>
            <family val="2"/>
          </rPr>
          <t>با فرمت ۹۳/۰۲/۰۲
وارد نمایید</t>
        </r>
      </text>
    </comment>
    <comment ref="U64" authorId="0">
      <text>
        <r>
          <rPr>
            <b/>
            <sz val="9"/>
            <color indexed="81"/>
            <rFont val="Tahoma"/>
            <family val="2"/>
          </rPr>
          <t>با فرمت ۹۳/۰۲/۰۲
وارد نمایید</t>
        </r>
      </text>
    </comment>
    <comment ref="V64" authorId="0">
      <text>
        <r>
          <rPr>
            <b/>
            <sz val="9"/>
            <color indexed="81"/>
            <rFont val="Tahoma"/>
            <family val="2"/>
          </rPr>
          <t>با فرمت ۹۳/۰۲/۰۲
وارد نمایید</t>
        </r>
      </text>
    </comment>
    <comment ref="W64" authorId="0">
      <text>
        <r>
          <rPr>
            <b/>
            <sz val="9"/>
            <color indexed="81"/>
            <rFont val="Tahoma"/>
            <family val="2"/>
          </rPr>
          <t>با فرمت ۹۳/۰۲/۰۲
وارد نمایید</t>
        </r>
      </text>
    </comment>
    <comment ref="X64" authorId="0">
      <text>
        <r>
          <rPr>
            <b/>
            <sz val="9"/>
            <color indexed="81"/>
            <rFont val="Tahoma"/>
            <family val="2"/>
          </rPr>
          <t>با فرمت ۹۳/۰۲/۰۲
وارد نمایید</t>
        </r>
      </text>
    </comment>
    <comment ref="Y64" authorId="0">
      <text>
        <r>
          <rPr>
            <b/>
            <sz val="9"/>
            <color indexed="81"/>
            <rFont val="Tahoma"/>
            <family val="2"/>
          </rPr>
          <t>با فرمت ۹۳/۰۲/۰۲
وارد نمایید</t>
        </r>
      </text>
    </comment>
    <comment ref="Z64" authorId="0">
      <text>
        <r>
          <rPr>
            <b/>
            <sz val="9"/>
            <color indexed="81"/>
            <rFont val="Tahoma"/>
            <family val="2"/>
          </rPr>
          <t>با فرمت ۹۳/۰۲/۰۲
وارد نمایید</t>
        </r>
      </text>
    </comment>
    <comment ref="AA64" authorId="0">
      <text>
        <r>
          <rPr>
            <b/>
            <sz val="9"/>
            <color indexed="81"/>
            <rFont val="Tahoma"/>
            <family val="2"/>
          </rPr>
          <t>با فرمت ۹۳/۰۲/۰۲
وارد نمایید</t>
        </r>
      </text>
    </comment>
    <comment ref="AB64" authorId="0">
      <text>
        <r>
          <rPr>
            <b/>
            <sz val="9"/>
            <color indexed="81"/>
            <rFont val="Tahoma"/>
            <family val="2"/>
          </rPr>
          <t>با فرمت ۹۳/۰۲/۰۲
وارد نمایید</t>
        </r>
      </text>
    </comment>
    <comment ref="AC64" authorId="0">
      <text>
        <r>
          <rPr>
            <b/>
            <sz val="9"/>
            <color indexed="81"/>
            <rFont val="Tahoma"/>
            <family val="2"/>
          </rPr>
          <t>با فرمت ۹۳/۰۲/۰۲
وارد نمایید</t>
        </r>
      </text>
    </comment>
    <comment ref="AD64" authorId="0">
      <text>
        <r>
          <rPr>
            <b/>
            <sz val="9"/>
            <color indexed="81"/>
            <rFont val="Tahoma"/>
            <family val="2"/>
          </rPr>
          <t>با فرمت ۹۳/۰۲/۰۲
وارد نمایید</t>
        </r>
      </text>
    </comment>
    <comment ref="AE64" authorId="0">
      <text>
        <r>
          <rPr>
            <b/>
            <sz val="9"/>
            <color indexed="81"/>
            <rFont val="Tahoma"/>
            <family val="2"/>
          </rPr>
          <t>با فرمت ۹۳/۰۲/۰۲
وارد نمایید</t>
        </r>
      </text>
    </comment>
    <comment ref="AF64" authorId="0">
      <text>
        <r>
          <rPr>
            <b/>
            <sz val="9"/>
            <color indexed="81"/>
            <rFont val="Tahoma"/>
            <family val="2"/>
          </rPr>
          <t>با فرمت ۹۳/۰۲/۰۲
وارد نمایید</t>
        </r>
      </text>
    </comment>
    <comment ref="AG64" authorId="0">
      <text>
        <r>
          <rPr>
            <b/>
            <sz val="9"/>
            <color indexed="81"/>
            <rFont val="Tahoma"/>
            <family val="2"/>
          </rPr>
          <t>با فرمت ۹۳/۰۲/۰۲
وارد نمایید</t>
        </r>
      </text>
    </comment>
    <comment ref="AH64" authorId="0">
      <text>
        <r>
          <rPr>
            <b/>
            <sz val="9"/>
            <color indexed="81"/>
            <rFont val="Tahoma"/>
            <family val="2"/>
          </rPr>
          <t>با فرمت ۹۳/۰۲/۰۲
وارد نمایید</t>
        </r>
      </text>
    </comment>
    <comment ref="AI64" authorId="0">
      <text>
        <r>
          <rPr>
            <b/>
            <sz val="9"/>
            <color indexed="81"/>
            <rFont val="Tahoma"/>
            <family val="2"/>
          </rPr>
          <t>با فرمت ۹۳/۰۲/۰۲
وارد نمایید</t>
        </r>
      </text>
    </comment>
    <comment ref="AJ64" authorId="0">
      <text>
        <r>
          <rPr>
            <b/>
            <sz val="9"/>
            <color indexed="81"/>
            <rFont val="Tahoma"/>
            <family val="2"/>
          </rPr>
          <t>با فرمت ۹۳/۰۲/۰۲
وارد نمایید</t>
        </r>
      </text>
    </comment>
    <comment ref="AK64" authorId="0">
      <text>
        <r>
          <rPr>
            <b/>
            <sz val="9"/>
            <color indexed="81"/>
            <rFont val="Tahoma"/>
            <family val="2"/>
          </rPr>
          <t>با فرمت ۹۳/۰۲/۰۲
وارد نمایید</t>
        </r>
      </text>
    </comment>
    <comment ref="AL64" authorId="0">
      <text>
        <r>
          <rPr>
            <b/>
            <sz val="9"/>
            <color indexed="81"/>
            <rFont val="Tahoma"/>
            <family val="2"/>
          </rPr>
          <t>با فرمت ۹۳/۰۲/۰۲
وارد نمایید</t>
        </r>
      </text>
    </comment>
    <comment ref="AM64" authorId="0">
      <text>
        <r>
          <rPr>
            <b/>
            <sz val="9"/>
            <color indexed="81"/>
            <rFont val="Tahoma"/>
            <family val="2"/>
          </rPr>
          <t>با فرمت ۹۳/۰۲/۰۲
وارد نمایید</t>
        </r>
      </text>
    </comment>
    <comment ref="AN64" authorId="0">
      <text>
        <r>
          <rPr>
            <b/>
            <sz val="9"/>
            <color indexed="81"/>
            <rFont val="Tahoma"/>
            <family val="2"/>
          </rPr>
          <t>با فرمت ۹۳/۰۲/۰۲
وارد نمایید</t>
        </r>
      </text>
    </comment>
    <comment ref="AO64" authorId="0">
      <text>
        <r>
          <rPr>
            <b/>
            <sz val="9"/>
            <color indexed="81"/>
            <rFont val="Tahoma"/>
            <family val="2"/>
          </rPr>
          <t>با فرمت ۹۳/۰۲/۰۲
وارد نمایید</t>
        </r>
      </text>
    </comment>
    <comment ref="AP64" authorId="0">
      <text>
        <r>
          <rPr>
            <b/>
            <sz val="9"/>
            <color indexed="81"/>
            <rFont val="Tahoma"/>
            <family val="2"/>
          </rPr>
          <t>با فرمت ۹۳/۰۲/۰۲
وارد نمایید</t>
        </r>
      </text>
    </comment>
    <comment ref="AQ64" authorId="0">
      <text>
        <r>
          <rPr>
            <b/>
            <sz val="9"/>
            <color indexed="81"/>
            <rFont val="Tahoma"/>
            <family val="2"/>
          </rPr>
          <t>با فرمت ۹۳/۰۲/۰۲
وارد نمایید</t>
        </r>
      </text>
    </comment>
    <comment ref="AR64" authorId="0">
      <text>
        <r>
          <rPr>
            <b/>
            <sz val="9"/>
            <color indexed="81"/>
            <rFont val="Tahoma"/>
            <family val="2"/>
          </rPr>
          <t>با فرمت ۹۳/۰۲/۰۲
وارد نمایید</t>
        </r>
      </text>
    </comment>
    <comment ref="AS64" authorId="0">
      <text>
        <r>
          <rPr>
            <b/>
            <sz val="9"/>
            <color indexed="81"/>
            <rFont val="Tahoma"/>
            <family val="2"/>
          </rPr>
          <t>با فرمت ۹۳/۰۲/۰۲
وارد نمایید</t>
        </r>
      </text>
    </comment>
    <comment ref="AT64" authorId="0">
      <text>
        <r>
          <rPr>
            <b/>
            <sz val="9"/>
            <color indexed="81"/>
            <rFont val="Tahoma"/>
            <family val="2"/>
          </rPr>
          <t>با فرمت ۹۳/۰۲/۰۲
وارد نمایید</t>
        </r>
      </text>
    </comment>
    <comment ref="AU64" authorId="0">
      <text>
        <r>
          <rPr>
            <b/>
            <sz val="9"/>
            <color indexed="81"/>
            <rFont val="Tahoma"/>
            <family val="2"/>
          </rPr>
          <t>با فرمت ۹۳/۰۲/۰۲
وارد نمایید</t>
        </r>
      </text>
    </comment>
    <comment ref="AV64" authorId="0">
      <text>
        <r>
          <rPr>
            <b/>
            <sz val="9"/>
            <color indexed="81"/>
            <rFont val="Tahoma"/>
            <family val="2"/>
          </rPr>
          <t>با فرمت ۹۳/۰۲/۰۲
وارد نمایید</t>
        </r>
      </text>
    </comment>
    <comment ref="AW64" authorId="0">
      <text>
        <r>
          <rPr>
            <b/>
            <sz val="9"/>
            <color indexed="81"/>
            <rFont val="Tahoma"/>
            <family val="2"/>
          </rPr>
          <t>با فرمت ۹۳/۰۲/۰۲
وارد نمایید</t>
        </r>
      </text>
    </comment>
    <comment ref="AX64" authorId="0">
      <text>
        <r>
          <rPr>
            <b/>
            <sz val="9"/>
            <color indexed="81"/>
            <rFont val="Tahoma"/>
            <family val="2"/>
          </rPr>
          <t>با فرمت ۹۳/۰۲/۰۲
وارد نمایید</t>
        </r>
      </text>
    </comment>
    <comment ref="AY64" authorId="0">
      <text>
        <r>
          <rPr>
            <b/>
            <sz val="9"/>
            <color indexed="81"/>
            <rFont val="Tahoma"/>
            <family val="2"/>
          </rPr>
          <t>با فرمت ۹۳/۰۲/۰۲
وارد نمایید</t>
        </r>
      </text>
    </comment>
    <comment ref="AZ64" authorId="0">
      <text>
        <r>
          <rPr>
            <b/>
            <sz val="9"/>
            <color indexed="81"/>
            <rFont val="Tahoma"/>
            <family val="2"/>
          </rPr>
          <t>با فرمت ۹۳/۰۲/۰۲
وارد نمایید</t>
        </r>
      </text>
    </comment>
    <comment ref="BA64" authorId="0">
      <text>
        <r>
          <rPr>
            <b/>
            <sz val="9"/>
            <color indexed="81"/>
            <rFont val="Tahoma"/>
            <family val="2"/>
          </rPr>
          <t>با فرمت ۹۳/۰۲/۰۲
وارد نمایید</t>
        </r>
      </text>
    </comment>
    <comment ref="E65" authorId="0">
      <text>
        <r>
          <rPr>
            <b/>
            <sz val="9"/>
            <color indexed="81"/>
            <rFont val="Tahoma"/>
            <family val="2"/>
          </rPr>
          <t>با فرمت ۹۳/۰۲/۰۲
وارد نمایید</t>
        </r>
      </text>
    </comment>
    <comment ref="F65" authorId="0">
      <text>
        <r>
          <rPr>
            <b/>
            <sz val="9"/>
            <color indexed="81"/>
            <rFont val="Tahoma"/>
            <family val="2"/>
          </rPr>
          <t>با فرمت ۹۳/۰۲/۰۲
وارد نمایید</t>
        </r>
      </text>
    </comment>
    <comment ref="G65" authorId="0">
      <text>
        <r>
          <rPr>
            <b/>
            <sz val="9"/>
            <color indexed="81"/>
            <rFont val="Tahoma"/>
            <family val="2"/>
          </rPr>
          <t>با فرمت ۹۳/۰۲/۰۲
وارد نمایید</t>
        </r>
      </text>
    </comment>
    <comment ref="H65" authorId="0">
      <text>
        <r>
          <rPr>
            <b/>
            <sz val="9"/>
            <color indexed="81"/>
            <rFont val="Tahoma"/>
            <family val="2"/>
          </rPr>
          <t>با فرمت ۹۳/۰۲/۰۲
وارد نمایید</t>
        </r>
      </text>
    </comment>
    <comment ref="I65" authorId="0">
      <text>
        <r>
          <rPr>
            <b/>
            <sz val="9"/>
            <color indexed="81"/>
            <rFont val="Tahoma"/>
            <family val="2"/>
          </rPr>
          <t>با فرمت ۹۳/۰۲/۰۲
وارد نمایید</t>
        </r>
      </text>
    </comment>
    <comment ref="J65" authorId="0">
      <text>
        <r>
          <rPr>
            <b/>
            <sz val="9"/>
            <color indexed="81"/>
            <rFont val="Tahoma"/>
            <family val="2"/>
          </rPr>
          <t>با فرمت ۹۳/۰۲/۰۲
وارد نمایید</t>
        </r>
      </text>
    </comment>
    <comment ref="K65" authorId="0">
      <text>
        <r>
          <rPr>
            <b/>
            <sz val="9"/>
            <color indexed="81"/>
            <rFont val="Tahoma"/>
            <family val="2"/>
          </rPr>
          <t>با فرمت ۹۳/۰۲/۰۲
وارد نمایید</t>
        </r>
      </text>
    </comment>
    <comment ref="L65" authorId="0">
      <text>
        <r>
          <rPr>
            <b/>
            <sz val="9"/>
            <color indexed="81"/>
            <rFont val="Tahoma"/>
            <family val="2"/>
          </rPr>
          <t>با فرمت ۹۳/۰۲/۰۲
وارد نمایید</t>
        </r>
      </text>
    </comment>
    <comment ref="M65" authorId="0">
      <text>
        <r>
          <rPr>
            <b/>
            <sz val="9"/>
            <color indexed="81"/>
            <rFont val="Tahoma"/>
            <family val="2"/>
          </rPr>
          <t>با فرمت ۹۳/۰۲/۰۲
وارد نمایید</t>
        </r>
      </text>
    </comment>
    <comment ref="N65" authorId="0">
      <text>
        <r>
          <rPr>
            <b/>
            <sz val="9"/>
            <color indexed="81"/>
            <rFont val="Tahoma"/>
            <family val="2"/>
          </rPr>
          <t>با فرمت ۹۳/۰۲/۰۲
وارد نمایید</t>
        </r>
      </text>
    </comment>
    <comment ref="O65" authorId="0">
      <text>
        <r>
          <rPr>
            <b/>
            <sz val="9"/>
            <color indexed="81"/>
            <rFont val="Tahoma"/>
            <family val="2"/>
          </rPr>
          <t>با فرمت ۹۳/۰۲/۰۲
وارد نمایید</t>
        </r>
      </text>
    </comment>
    <comment ref="P65" authorId="0">
      <text>
        <r>
          <rPr>
            <b/>
            <sz val="9"/>
            <color indexed="81"/>
            <rFont val="Tahoma"/>
            <family val="2"/>
          </rPr>
          <t>با فرمت ۹۳/۰۲/۰۲
وارد نمایید</t>
        </r>
      </text>
    </comment>
    <comment ref="Q65" authorId="0">
      <text>
        <r>
          <rPr>
            <b/>
            <sz val="9"/>
            <color indexed="81"/>
            <rFont val="Tahoma"/>
            <family val="2"/>
          </rPr>
          <t>با فرمت ۹۳/۰۲/۰۲
وارد نمایید</t>
        </r>
      </text>
    </comment>
    <comment ref="R65" authorId="0">
      <text>
        <r>
          <rPr>
            <b/>
            <sz val="9"/>
            <color indexed="81"/>
            <rFont val="Tahoma"/>
            <family val="2"/>
          </rPr>
          <t>با فرمت ۹۳/۰۲/۰۲
وارد نمایید</t>
        </r>
      </text>
    </comment>
    <comment ref="S65" authorId="0">
      <text>
        <r>
          <rPr>
            <b/>
            <sz val="9"/>
            <color indexed="81"/>
            <rFont val="Tahoma"/>
            <family val="2"/>
          </rPr>
          <t>با فرمت ۹۳/۰۲/۰۲
وارد نمایید</t>
        </r>
      </text>
    </comment>
    <comment ref="T65" authorId="0">
      <text>
        <r>
          <rPr>
            <b/>
            <sz val="9"/>
            <color indexed="81"/>
            <rFont val="Tahoma"/>
            <family val="2"/>
          </rPr>
          <t>با فرمت ۹۳/۰۲/۰۲
وارد نمایید</t>
        </r>
      </text>
    </comment>
    <comment ref="U65" authorId="0">
      <text>
        <r>
          <rPr>
            <b/>
            <sz val="9"/>
            <color indexed="81"/>
            <rFont val="Tahoma"/>
            <family val="2"/>
          </rPr>
          <t>با فرمت ۹۳/۰۲/۰۲
وارد نمایید</t>
        </r>
      </text>
    </comment>
    <comment ref="V65" authorId="0">
      <text>
        <r>
          <rPr>
            <b/>
            <sz val="9"/>
            <color indexed="81"/>
            <rFont val="Tahoma"/>
            <family val="2"/>
          </rPr>
          <t>با فرمت ۹۳/۰۲/۰۲
وارد نمایید</t>
        </r>
      </text>
    </comment>
    <comment ref="W65" authorId="0">
      <text>
        <r>
          <rPr>
            <b/>
            <sz val="9"/>
            <color indexed="81"/>
            <rFont val="Tahoma"/>
            <family val="2"/>
          </rPr>
          <t>با فرمت ۹۳/۰۲/۰۲
وارد نمایید</t>
        </r>
      </text>
    </comment>
    <comment ref="X65" authorId="0">
      <text>
        <r>
          <rPr>
            <b/>
            <sz val="9"/>
            <color indexed="81"/>
            <rFont val="Tahoma"/>
            <family val="2"/>
          </rPr>
          <t>با فرمت ۹۳/۰۲/۰۲
وارد نمایید</t>
        </r>
      </text>
    </comment>
    <comment ref="Y65" authorId="0">
      <text>
        <r>
          <rPr>
            <b/>
            <sz val="9"/>
            <color indexed="81"/>
            <rFont val="Tahoma"/>
            <family val="2"/>
          </rPr>
          <t>با فرمت ۹۳/۰۲/۰۲
وارد نمایید</t>
        </r>
      </text>
    </comment>
    <comment ref="Z65" authorId="0">
      <text>
        <r>
          <rPr>
            <b/>
            <sz val="9"/>
            <color indexed="81"/>
            <rFont val="Tahoma"/>
            <family val="2"/>
          </rPr>
          <t>با فرمت ۹۳/۰۲/۰۲
وارد نمایید</t>
        </r>
      </text>
    </comment>
    <comment ref="AA65" authorId="0">
      <text>
        <r>
          <rPr>
            <b/>
            <sz val="9"/>
            <color indexed="81"/>
            <rFont val="Tahoma"/>
            <family val="2"/>
          </rPr>
          <t>با فرمت ۹۳/۰۲/۰۲
وارد نمایید</t>
        </r>
      </text>
    </comment>
    <comment ref="AB65" authorId="0">
      <text>
        <r>
          <rPr>
            <b/>
            <sz val="9"/>
            <color indexed="81"/>
            <rFont val="Tahoma"/>
            <family val="2"/>
          </rPr>
          <t>با فرمت ۹۳/۰۲/۰۲
وارد نمایید</t>
        </r>
      </text>
    </comment>
    <comment ref="AC65" authorId="0">
      <text>
        <r>
          <rPr>
            <b/>
            <sz val="9"/>
            <color indexed="81"/>
            <rFont val="Tahoma"/>
            <family val="2"/>
          </rPr>
          <t>با فرمت ۹۳/۰۲/۰۲
وارد نمایید</t>
        </r>
      </text>
    </comment>
    <comment ref="AD65" authorId="0">
      <text>
        <r>
          <rPr>
            <b/>
            <sz val="9"/>
            <color indexed="81"/>
            <rFont val="Tahoma"/>
            <family val="2"/>
          </rPr>
          <t>با فرمت ۹۳/۰۲/۰۲
وارد نمایید</t>
        </r>
      </text>
    </comment>
    <comment ref="AE65" authorId="0">
      <text>
        <r>
          <rPr>
            <b/>
            <sz val="9"/>
            <color indexed="81"/>
            <rFont val="Tahoma"/>
            <family val="2"/>
          </rPr>
          <t>با فرمت ۹۳/۰۲/۰۲
وارد نمایید</t>
        </r>
      </text>
    </comment>
    <comment ref="AF65" authorId="0">
      <text>
        <r>
          <rPr>
            <b/>
            <sz val="9"/>
            <color indexed="81"/>
            <rFont val="Tahoma"/>
            <family val="2"/>
          </rPr>
          <t>با فرمت ۹۳/۰۲/۰۲
وارد نمایید</t>
        </r>
      </text>
    </comment>
    <comment ref="AG65" authorId="0">
      <text>
        <r>
          <rPr>
            <b/>
            <sz val="9"/>
            <color indexed="81"/>
            <rFont val="Tahoma"/>
            <family val="2"/>
          </rPr>
          <t>با فرمت ۹۳/۰۲/۰۲
وارد نمایید</t>
        </r>
      </text>
    </comment>
    <comment ref="AH65" authorId="0">
      <text>
        <r>
          <rPr>
            <b/>
            <sz val="9"/>
            <color indexed="81"/>
            <rFont val="Tahoma"/>
            <family val="2"/>
          </rPr>
          <t>با فرمت ۹۳/۰۲/۰۲
وارد نمایید</t>
        </r>
      </text>
    </comment>
    <comment ref="AI65" authorId="0">
      <text>
        <r>
          <rPr>
            <b/>
            <sz val="9"/>
            <color indexed="81"/>
            <rFont val="Tahoma"/>
            <family val="2"/>
          </rPr>
          <t>با فرمت ۹۳/۰۲/۰۲
وارد نمایید</t>
        </r>
      </text>
    </comment>
    <comment ref="AJ65" authorId="0">
      <text>
        <r>
          <rPr>
            <b/>
            <sz val="9"/>
            <color indexed="81"/>
            <rFont val="Tahoma"/>
            <family val="2"/>
          </rPr>
          <t>با فرمت ۹۳/۰۲/۰۲
وارد نمایید</t>
        </r>
      </text>
    </comment>
    <comment ref="AK65" authorId="0">
      <text>
        <r>
          <rPr>
            <b/>
            <sz val="9"/>
            <color indexed="81"/>
            <rFont val="Tahoma"/>
            <family val="2"/>
          </rPr>
          <t>با فرمت ۹۳/۰۲/۰۲
وارد نمایید</t>
        </r>
      </text>
    </comment>
    <comment ref="AL65" authorId="0">
      <text>
        <r>
          <rPr>
            <b/>
            <sz val="9"/>
            <color indexed="81"/>
            <rFont val="Tahoma"/>
            <family val="2"/>
          </rPr>
          <t>با فرمت ۹۳/۰۲/۰۲
وارد نمایید</t>
        </r>
      </text>
    </comment>
    <comment ref="AM65" authorId="0">
      <text>
        <r>
          <rPr>
            <b/>
            <sz val="9"/>
            <color indexed="81"/>
            <rFont val="Tahoma"/>
            <family val="2"/>
          </rPr>
          <t>با فرمت ۹۳/۰۲/۰۲
وارد نمایید</t>
        </r>
      </text>
    </comment>
    <comment ref="AN65" authorId="0">
      <text>
        <r>
          <rPr>
            <b/>
            <sz val="9"/>
            <color indexed="81"/>
            <rFont val="Tahoma"/>
            <family val="2"/>
          </rPr>
          <t>با فرمت ۹۳/۰۲/۰۲
وارد نمایید</t>
        </r>
      </text>
    </comment>
    <comment ref="AO65" authorId="0">
      <text>
        <r>
          <rPr>
            <b/>
            <sz val="9"/>
            <color indexed="81"/>
            <rFont val="Tahoma"/>
            <family val="2"/>
          </rPr>
          <t>با فرمت ۹۳/۰۲/۰۲
وارد نمایید</t>
        </r>
      </text>
    </comment>
    <comment ref="AP65" authorId="0">
      <text>
        <r>
          <rPr>
            <b/>
            <sz val="9"/>
            <color indexed="81"/>
            <rFont val="Tahoma"/>
            <family val="2"/>
          </rPr>
          <t>با فرمت ۹۳/۰۲/۰۲
وارد نمایید</t>
        </r>
      </text>
    </comment>
    <comment ref="AQ65" authorId="0">
      <text>
        <r>
          <rPr>
            <b/>
            <sz val="9"/>
            <color indexed="81"/>
            <rFont val="Tahoma"/>
            <family val="2"/>
          </rPr>
          <t>با فرمت ۹۳/۰۲/۰۲
وارد نمایید</t>
        </r>
      </text>
    </comment>
    <comment ref="AR65" authorId="0">
      <text>
        <r>
          <rPr>
            <b/>
            <sz val="9"/>
            <color indexed="81"/>
            <rFont val="Tahoma"/>
            <family val="2"/>
          </rPr>
          <t>با فرمت ۹۳/۰۲/۰۲
وارد نمایید</t>
        </r>
      </text>
    </comment>
    <comment ref="AS65" authorId="0">
      <text>
        <r>
          <rPr>
            <b/>
            <sz val="9"/>
            <color indexed="81"/>
            <rFont val="Tahoma"/>
            <family val="2"/>
          </rPr>
          <t>با فرمت ۹۳/۰۲/۰۲
وارد نمایید</t>
        </r>
      </text>
    </comment>
    <comment ref="AT65" authorId="0">
      <text>
        <r>
          <rPr>
            <b/>
            <sz val="9"/>
            <color indexed="81"/>
            <rFont val="Tahoma"/>
            <family val="2"/>
          </rPr>
          <t>با فرمت ۹۳/۰۲/۰۲
وارد نمایید</t>
        </r>
      </text>
    </comment>
    <comment ref="AU65" authorId="0">
      <text>
        <r>
          <rPr>
            <b/>
            <sz val="9"/>
            <color indexed="81"/>
            <rFont val="Tahoma"/>
            <family val="2"/>
          </rPr>
          <t>با فرمت ۹۳/۰۲/۰۲
وارد نمایید</t>
        </r>
      </text>
    </comment>
    <comment ref="AV65" authorId="0">
      <text>
        <r>
          <rPr>
            <b/>
            <sz val="9"/>
            <color indexed="81"/>
            <rFont val="Tahoma"/>
            <family val="2"/>
          </rPr>
          <t>با فرمت ۹۳/۰۲/۰۲
وارد نمایید</t>
        </r>
      </text>
    </comment>
    <comment ref="AW65" authorId="0">
      <text>
        <r>
          <rPr>
            <b/>
            <sz val="9"/>
            <color indexed="81"/>
            <rFont val="Tahoma"/>
            <family val="2"/>
          </rPr>
          <t>با فرمت ۹۳/۰۲/۰۲
وارد نمایید</t>
        </r>
      </text>
    </comment>
    <comment ref="AX65" authorId="0">
      <text>
        <r>
          <rPr>
            <b/>
            <sz val="9"/>
            <color indexed="81"/>
            <rFont val="Tahoma"/>
            <family val="2"/>
          </rPr>
          <t>با فرمت ۹۳/۰۲/۰۲
وارد نمایید</t>
        </r>
      </text>
    </comment>
    <comment ref="AY65" authorId="0">
      <text>
        <r>
          <rPr>
            <b/>
            <sz val="9"/>
            <color indexed="81"/>
            <rFont val="Tahoma"/>
            <family val="2"/>
          </rPr>
          <t>با فرمت ۹۳/۰۲/۰۲
وارد نمایید</t>
        </r>
      </text>
    </comment>
    <comment ref="AZ65" authorId="0">
      <text>
        <r>
          <rPr>
            <b/>
            <sz val="9"/>
            <color indexed="81"/>
            <rFont val="Tahoma"/>
            <family val="2"/>
          </rPr>
          <t>با فرمت ۹۳/۰۲/۰۲
وارد نمایید</t>
        </r>
      </text>
    </comment>
    <comment ref="BA65" authorId="0">
      <text>
        <r>
          <rPr>
            <b/>
            <sz val="9"/>
            <color indexed="81"/>
            <rFont val="Tahoma"/>
            <family val="2"/>
          </rPr>
          <t>با فرمت ۹۳/۰۲/۰۲
وارد نمایید</t>
        </r>
      </text>
    </comment>
    <comment ref="E88" authorId="0">
      <text>
        <r>
          <rPr>
            <b/>
            <sz val="9"/>
            <color indexed="81"/>
            <rFont val="Tahoma"/>
            <family val="2"/>
          </rPr>
          <t>با فرمت ۹۳/۰۲/۰۲
وارد نمایید</t>
        </r>
      </text>
    </comment>
    <comment ref="F88" authorId="0">
      <text>
        <r>
          <rPr>
            <b/>
            <sz val="9"/>
            <color indexed="81"/>
            <rFont val="Tahoma"/>
            <family val="2"/>
          </rPr>
          <t>با فرمت ۹۳/۰۲/۰۲
وارد نمایید</t>
        </r>
      </text>
    </comment>
    <comment ref="G88" authorId="0">
      <text>
        <r>
          <rPr>
            <b/>
            <sz val="9"/>
            <color indexed="81"/>
            <rFont val="Tahoma"/>
            <family val="2"/>
          </rPr>
          <t>با فرمت ۹۳/۰۲/۰۲
وارد نمایید</t>
        </r>
      </text>
    </comment>
    <comment ref="H88" authorId="0">
      <text>
        <r>
          <rPr>
            <b/>
            <sz val="9"/>
            <color indexed="81"/>
            <rFont val="Tahoma"/>
            <family val="2"/>
          </rPr>
          <t>با فرمت ۹۳/۰۲/۰۲
وارد نمایید</t>
        </r>
      </text>
    </comment>
    <comment ref="I88" authorId="0">
      <text>
        <r>
          <rPr>
            <b/>
            <sz val="9"/>
            <color indexed="81"/>
            <rFont val="Tahoma"/>
            <family val="2"/>
          </rPr>
          <t>با فرمت ۹۳/۰۲/۰۲
وارد نمایید</t>
        </r>
      </text>
    </comment>
    <comment ref="J88" authorId="0">
      <text>
        <r>
          <rPr>
            <b/>
            <sz val="9"/>
            <color indexed="81"/>
            <rFont val="Tahoma"/>
            <family val="2"/>
          </rPr>
          <t>با فرمت ۹۳/۰۲/۰۲
وارد نمایید</t>
        </r>
      </text>
    </comment>
    <comment ref="K88" authorId="0">
      <text>
        <r>
          <rPr>
            <b/>
            <sz val="9"/>
            <color indexed="81"/>
            <rFont val="Tahoma"/>
            <family val="2"/>
          </rPr>
          <t>با فرمت ۹۳/۰۲/۰۲
وارد نمایید</t>
        </r>
      </text>
    </comment>
    <comment ref="L88" authorId="0">
      <text>
        <r>
          <rPr>
            <b/>
            <sz val="9"/>
            <color indexed="81"/>
            <rFont val="Tahoma"/>
            <family val="2"/>
          </rPr>
          <t>با فرمت ۹۳/۰۲/۰۲
وارد نمایید</t>
        </r>
      </text>
    </comment>
    <comment ref="M88" authorId="0">
      <text>
        <r>
          <rPr>
            <b/>
            <sz val="9"/>
            <color indexed="81"/>
            <rFont val="Tahoma"/>
            <family val="2"/>
          </rPr>
          <t>با فرمت ۹۳/۰۲/۰۲
وارد نمایید</t>
        </r>
      </text>
    </comment>
    <comment ref="N88" authorId="0">
      <text>
        <r>
          <rPr>
            <b/>
            <sz val="9"/>
            <color indexed="81"/>
            <rFont val="Tahoma"/>
            <family val="2"/>
          </rPr>
          <t>با فرمت ۹۳/۰۲/۰۲
وارد نمایید</t>
        </r>
      </text>
    </comment>
    <comment ref="O88" authorId="0">
      <text>
        <r>
          <rPr>
            <b/>
            <sz val="9"/>
            <color indexed="81"/>
            <rFont val="Tahoma"/>
            <family val="2"/>
          </rPr>
          <t>با فرمت ۹۳/۰۲/۰۲
وارد نمایید</t>
        </r>
      </text>
    </comment>
    <comment ref="P88" authorId="0">
      <text>
        <r>
          <rPr>
            <b/>
            <sz val="9"/>
            <color indexed="81"/>
            <rFont val="Tahoma"/>
            <family val="2"/>
          </rPr>
          <t>با فرمت ۹۳/۰۲/۰۲
وارد نمایید</t>
        </r>
      </text>
    </comment>
    <comment ref="Q88" authorId="0">
      <text>
        <r>
          <rPr>
            <b/>
            <sz val="9"/>
            <color indexed="81"/>
            <rFont val="Tahoma"/>
            <family val="2"/>
          </rPr>
          <t>با فرمت ۹۳/۰۲/۰۲
وارد نمایید</t>
        </r>
      </text>
    </comment>
    <comment ref="R88" authorId="0">
      <text>
        <r>
          <rPr>
            <b/>
            <sz val="9"/>
            <color indexed="81"/>
            <rFont val="Tahoma"/>
            <family val="2"/>
          </rPr>
          <t>با فرمت ۹۳/۰۲/۰۲
وارد نمایید</t>
        </r>
      </text>
    </comment>
    <comment ref="S88" authorId="0">
      <text>
        <r>
          <rPr>
            <b/>
            <sz val="9"/>
            <color indexed="81"/>
            <rFont val="Tahoma"/>
            <family val="2"/>
          </rPr>
          <t>با فرمت ۹۳/۰۲/۰۲
وارد نمایید</t>
        </r>
      </text>
    </comment>
    <comment ref="T88" authorId="0">
      <text>
        <r>
          <rPr>
            <b/>
            <sz val="9"/>
            <color indexed="81"/>
            <rFont val="Tahoma"/>
            <family val="2"/>
          </rPr>
          <t>با فرمت ۹۳/۰۲/۰۲
وارد نمایید</t>
        </r>
      </text>
    </comment>
    <comment ref="U88" authorId="0">
      <text>
        <r>
          <rPr>
            <b/>
            <sz val="9"/>
            <color indexed="81"/>
            <rFont val="Tahoma"/>
            <family val="2"/>
          </rPr>
          <t>با فرمت ۹۳/۰۲/۰۲
وارد نمایید</t>
        </r>
      </text>
    </comment>
    <comment ref="V88" authorId="0">
      <text>
        <r>
          <rPr>
            <b/>
            <sz val="9"/>
            <color indexed="81"/>
            <rFont val="Tahoma"/>
            <family val="2"/>
          </rPr>
          <t>با فرمت ۹۳/۰۲/۰۲
وارد نمایید</t>
        </r>
      </text>
    </comment>
    <comment ref="W88" authorId="0">
      <text>
        <r>
          <rPr>
            <b/>
            <sz val="9"/>
            <color indexed="81"/>
            <rFont val="Tahoma"/>
            <family val="2"/>
          </rPr>
          <t>با فرمت ۹۳/۰۲/۰۲
وارد نمایید</t>
        </r>
      </text>
    </comment>
    <comment ref="X88" authorId="0">
      <text>
        <r>
          <rPr>
            <b/>
            <sz val="9"/>
            <color indexed="81"/>
            <rFont val="Tahoma"/>
            <family val="2"/>
          </rPr>
          <t>با فرمت ۹۳/۰۲/۰۲
وارد نمایید</t>
        </r>
      </text>
    </comment>
    <comment ref="Y88" authorId="0">
      <text>
        <r>
          <rPr>
            <b/>
            <sz val="9"/>
            <color indexed="81"/>
            <rFont val="Tahoma"/>
            <family val="2"/>
          </rPr>
          <t>با فرمت ۹۳/۰۲/۰۲
وارد نمایید</t>
        </r>
      </text>
    </comment>
    <comment ref="Z88" authorId="0">
      <text>
        <r>
          <rPr>
            <b/>
            <sz val="9"/>
            <color indexed="81"/>
            <rFont val="Tahoma"/>
            <family val="2"/>
          </rPr>
          <t>با فرمت ۹۳/۰۲/۰۲
وارد نمایید</t>
        </r>
      </text>
    </comment>
    <comment ref="AA88" authorId="0">
      <text>
        <r>
          <rPr>
            <b/>
            <sz val="9"/>
            <color indexed="81"/>
            <rFont val="Tahoma"/>
            <family val="2"/>
          </rPr>
          <t>با فرمت ۹۳/۰۲/۰۲
وارد نمایید</t>
        </r>
      </text>
    </comment>
    <comment ref="AB88" authorId="0">
      <text>
        <r>
          <rPr>
            <b/>
            <sz val="9"/>
            <color indexed="81"/>
            <rFont val="Tahoma"/>
            <family val="2"/>
          </rPr>
          <t>با فرمت ۹۳/۰۲/۰۲
وارد نمایید</t>
        </r>
      </text>
    </comment>
    <comment ref="AC88" authorId="0">
      <text>
        <r>
          <rPr>
            <b/>
            <sz val="9"/>
            <color indexed="81"/>
            <rFont val="Tahoma"/>
            <family val="2"/>
          </rPr>
          <t>با فرمت ۹۳/۰۲/۰۲
وارد نمایید</t>
        </r>
      </text>
    </comment>
    <comment ref="AD88" authorId="0">
      <text>
        <r>
          <rPr>
            <b/>
            <sz val="9"/>
            <color indexed="81"/>
            <rFont val="Tahoma"/>
            <family val="2"/>
          </rPr>
          <t>با فرمت ۹۳/۰۲/۰۲
وارد نمایید</t>
        </r>
      </text>
    </comment>
    <comment ref="AE88" authorId="0">
      <text>
        <r>
          <rPr>
            <b/>
            <sz val="9"/>
            <color indexed="81"/>
            <rFont val="Tahoma"/>
            <family val="2"/>
          </rPr>
          <t>با فرمت ۹۳/۰۲/۰۲
وارد نمایید</t>
        </r>
      </text>
    </comment>
    <comment ref="AF88" authorId="0">
      <text>
        <r>
          <rPr>
            <b/>
            <sz val="9"/>
            <color indexed="81"/>
            <rFont val="Tahoma"/>
            <family val="2"/>
          </rPr>
          <t>با فرمت ۹۳/۰۲/۰۲
وارد نمایید</t>
        </r>
      </text>
    </comment>
    <comment ref="AG88" authorId="0">
      <text>
        <r>
          <rPr>
            <b/>
            <sz val="9"/>
            <color indexed="81"/>
            <rFont val="Tahoma"/>
            <family val="2"/>
          </rPr>
          <t>با فرمت ۹۳/۰۲/۰۲
وارد نمایید</t>
        </r>
      </text>
    </comment>
    <comment ref="AH88" authorId="0">
      <text>
        <r>
          <rPr>
            <b/>
            <sz val="9"/>
            <color indexed="81"/>
            <rFont val="Tahoma"/>
            <family val="2"/>
          </rPr>
          <t>با فرمت ۹۳/۰۲/۰۲
وارد نمایید</t>
        </r>
      </text>
    </comment>
    <comment ref="AI88" authorId="0">
      <text>
        <r>
          <rPr>
            <b/>
            <sz val="9"/>
            <color indexed="81"/>
            <rFont val="Tahoma"/>
            <family val="2"/>
          </rPr>
          <t>با فرمت ۹۳/۰۲/۰۲
وارد نمایید</t>
        </r>
      </text>
    </comment>
    <comment ref="AJ88" authorId="0">
      <text>
        <r>
          <rPr>
            <b/>
            <sz val="9"/>
            <color indexed="81"/>
            <rFont val="Tahoma"/>
            <family val="2"/>
          </rPr>
          <t>با فرمت ۹۳/۰۲/۰۲
وارد نمایید</t>
        </r>
      </text>
    </comment>
    <comment ref="AK88" authorId="0">
      <text>
        <r>
          <rPr>
            <b/>
            <sz val="9"/>
            <color indexed="81"/>
            <rFont val="Tahoma"/>
            <family val="2"/>
          </rPr>
          <t>با فرمت ۹۳/۰۲/۰۲
وارد نمایید</t>
        </r>
      </text>
    </comment>
    <comment ref="AL88" authorId="0">
      <text>
        <r>
          <rPr>
            <b/>
            <sz val="9"/>
            <color indexed="81"/>
            <rFont val="Tahoma"/>
            <family val="2"/>
          </rPr>
          <t>با فرمت ۹۳/۰۲/۰۲
وارد نمایید</t>
        </r>
      </text>
    </comment>
    <comment ref="AM88" authorId="0">
      <text>
        <r>
          <rPr>
            <b/>
            <sz val="9"/>
            <color indexed="81"/>
            <rFont val="Tahoma"/>
            <family val="2"/>
          </rPr>
          <t>با فرمت ۹۳/۰۲/۰۲
وارد نمایید</t>
        </r>
      </text>
    </comment>
    <comment ref="AN88" authorId="0">
      <text>
        <r>
          <rPr>
            <b/>
            <sz val="9"/>
            <color indexed="81"/>
            <rFont val="Tahoma"/>
            <family val="2"/>
          </rPr>
          <t>با فرمت ۹۳/۰۲/۰۲
وارد نمایید</t>
        </r>
      </text>
    </comment>
    <comment ref="AO88" authorId="0">
      <text>
        <r>
          <rPr>
            <b/>
            <sz val="9"/>
            <color indexed="81"/>
            <rFont val="Tahoma"/>
            <family val="2"/>
          </rPr>
          <t>با فرمت ۹۳/۰۲/۰۲
وارد نمایید</t>
        </r>
      </text>
    </comment>
    <comment ref="AP88" authorId="0">
      <text>
        <r>
          <rPr>
            <b/>
            <sz val="9"/>
            <color indexed="81"/>
            <rFont val="Tahoma"/>
            <family val="2"/>
          </rPr>
          <t>با فرمت ۹۳/۰۲/۰۲
وارد نمایید</t>
        </r>
      </text>
    </comment>
    <comment ref="AQ88" authorId="0">
      <text>
        <r>
          <rPr>
            <b/>
            <sz val="9"/>
            <color indexed="81"/>
            <rFont val="Tahoma"/>
            <family val="2"/>
          </rPr>
          <t>با فرمت ۹۳/۰۲/۰۲
وارد نمایید</t>
        </r>
      </text>
    </comment>
    <comment ref="AR88" authorId="0">
      <text>
        <r>
          <rPr>
            <b/>
            <sz val="9"/>
            <color indexed="81"/>
            <rFont val="Tahoma"/>
            <family val="2"/>
          </rPr>
          <t>با فرمت ۹۳/۰۲/۰۲
وارد نمایید</t>
        </r>
      </text>
    </comment>
    <comment ref="AS88" authorId="0">
      <text>
        <r>
          <rPr>
            <b/>
            <sz val="9"/>
            <color indexed="81"/>
            <rFont val="Tahoma"/>
            <family val="2"/>
          </rPr>
          <t>با فرمت ۹۳/۰۲/۰۲
وارد نمایید</t>
        </r>
      </text>
    </comment>
    <comment ref="AT88" authorId="0">
      <text>
        <r>
          <rPr>
            <b/>
            <sz val="9"/>
            <color indexed="81"/>
            <rFont val="Tahoma"/>
            <family val="2"/>
          </rPr>
          <t>با فرمت ۹۳/۰۲/۰۲
وارد نمایید</t>
        </r>
      </text>
    </comment>
    <comment ref="AU88" authorId="0">
      <text>
        <r>
          <rPr>
            <b/>
            <sz val="9"/>
            <color indexed="81"/>
            <rFont val="Tahoma"/>
            <family val="2"/>
          </rPr>
          <t>با فرمت ۹۳/۰۲/۰۲
وارد نمایید</t>
        </r>
      </text>
    </comment>
    <comment ref="AV88" authorId="0">
      <text>
        <r>
          <rPr>
            <b/>
            <sz val="9"/>
            <color indexed="81"/>
            <rFont val="Tahoma"/>
            <family val="2"/>
          </rPr>
          <t>با فرمت ۹۳/۰۲/۰۲
وارد نمایید</t>
        </r>
      </text>
    </comment>
    <comment ref="AW88" authorId="0">
      <text>
        <r>
          <rPr>
            <b/>
            <sz val="9"/>
            <color indexed="81"/>
            <rFont val="Tahoma"/>
            <family val="2"/>
          </rPr>
          <t>با فرمت ۹۳/۰۲/۰۲
وارد نمایید</t>
        </r>
      </text>
    </comment>
    <comment ref="AX88" authorId="0">
      <text>
        <r>
          <rPr>
            <b/>
            <sz val="9"/>
            <color indexed="81"/>
            <rFont val="Tahoma"/>
            <family val="2"/>
          </rPr>
          <t>با فرمت ۹۳/۰۲/۰۲
وارد نمایید</t>
        </r>
      </text>
    </comment>
    <comment ref="AY88" authorId="0">
      <text>
        <r>
          <rPr>
            <b/>
            <sz val="9"/>
            <color indexed="81"/>
            <rFont val="Tahoma"/>
            <family val="2"/>
          </rPr>
          <t>با فرمت ۹۳/۰۲/۰۲
وارد نمایید</t>
        </r>
      </text>
    </comment>
    <comment ref="AZ88" authorId="0">
      <text>
        <r>
          <rPr>
            <b/>
            <sz val="9"/>
            <color indexed="81"/>
            <rFont val="Tahoma"/>
            <family val="2"/>
          </rPr>
          <t>با فرمت ۹۳/۰۲/۰۲
وارد نمایید</t>
        </r>
      </text>
    </comment>
    <comment ref="BA88" authorId="0">
      <text>
        <r>
          <rPr>
            <b/>
            <sz val="9"/>
            <color indexed="81"/>
            <rFont val="Tahoma"/>
            <family val="2"/>
          </rPr>
          <t>با فرمت ۹۳/۰۲/۰۲
وارد نمایید</t>
        </r>
      </text>
    </comment>
    <comment ref="E101" authorId="0">
      <text>
        <r>
          <rPr>
            <b/>
            <sz val="9"/>
            <color indexed="81"/>
            <rFont val="Tahoma"/>
            <family val="2"/>
          </rPr>
          <t>با فرمت ۹۳/۰۲/۰۲
وارد نمایید</t>
        </r>
      </text>
    </comment>
    <comment ref="F101" authorId="0">
      <text>
        <r>
          <rPr>
            <b/>
            <sz val="9"/>
            <color indexed="81"/>
            <rFont val="Tahoma"/>
            <family val="2"/>
          </rPr>
          <t>با فرمت ۹۳/۰۲/۰۲
وارد نمایید</t>
        </r>
      </text>
    </comment>
    <comment ref="G101" authorId="0">
      <text>
        <r>
          <rPr>
            <b/>
            <sz val="9"/>
            <color indexed="81"/>
            <rFont val="Tahoma"/>
            <family val="2"/>
          </rPr>
          <t>با فرمت ۹۳/۰۲/۰۲
وارد نمایید</t>
        </r>
      </text>
    </comment>
    <comment ref="H101" authorId="0">
      <text>
        <r>
          <rPr>
            <b/>
            <sz val="9"/>
            <color indexed="81"/>
            <rFont val="Tahoma"/>
            <family val="2"/>
          </rPr>
          <t>با فرمت ۹۳/۰۲/۰۲
وارد نمایید</t>
        </r>
      </text>
    </comment>
    <comment ref="I101" authorId="0">
      <text>
        <r>
          <rPr>
            <b/>
            <sz val="9"/>
            <color indexed="81"/>
            <rFont val="Tahoma"/>
            <family val="2"/>
          </rPr>
          <t>با فرمت ۹۳/۰۲/۰۲
وارد نمایید</t>
        </r>
      </text>
    </comment>
    <comment ref="J101" authorId="0">
      <text>
        <r>
          <rPr>
            <b/>
            <sz val="9"/>
            <color indexed="81"/>
            <rFont val="Tahoma"/>
            <family val="2"/>
          </rPr>
          <t>با فرمت ۹۳/۰۲/۰۲
وارد نمایید</t>
        </r>
      </text>
    </comment>
    <comment ref="K101" authorId="0">
      <text>
        <r>
          <rPr>
            <b/>
            <sz val="9"/>
            <color indexed="81"/>
            <rFont val="Tahoma"/>
            <family val="2"/>
          </rPr>
          <t>با فرمت ۹۳/۰۲/۰۲
وارد نمایید</t>
        </r>
      </text>
    </comment>
    <comment ref="L101" authorId="0">
      <text>
        <r>
          <rPr>
            <b/>
            <sz val="9"/>
            <color indexed="81"/>
            <rFont val="Tahoma"/>
            <family val="2"/>
          </rPr>
          <t>با فرمت ۹۳/۰۲/۰۲
وارد نمایید</t>
        </r>
      </text>
    </comment>
    <comment ref="M101" authorId="0">
      <text>
        <r>
          <rPr>
            <b/>
            <sz val="9"/>
            <color indexed="81"/>
            <rFont val="Tahoma"/>
            <family val="2"/>
          </rPr>
          <t>با فرمت ۹۳/۰۲/۰۲
وارد نمایید</t>
        </r>
      </text>
    </comment>
    <comment ref="N101" authorId="0">
      <text>
        <r>
          <rPr>
            <b/>
            <sz val="9"/>
            <color indexed="81"/>
            <rFont val="Tahoma"/>
            <family val="2"/>
          </rPr>
          <t>با فرمت ۹۳/۰۲/۰۲
وارد نمایید</t>
        </r>
      </text>
    </comment>
    <comment ref="O101" authorId="0">
      <text>
        <r>
          <rPr>
            <b/>
            <sz val="9"/>
            <color indexed="81"/>
            <rFont val="Tahoma"/>
            <family val="2"/>
          </rPr>
          <t>با فرمت ۹۳/۰۲/۰۲
وارد نمایید</t>
        </r>
      </text>
    </comment>
    <comment ref="P101" authorId="0">
      <text>
        <r>
          <rPr>
            <b/>
            <sz val="9"/>
            <color indexed="81"/>
            <rFont val="Tahoma"/>
            <family val="2"/>
          </rPr>
          <t>با فرمت ۹۳/۰۲/۰۲
وارد نمایید</t>
        </r>
      </text>
    </comment>
    <comment ref="Q101" authorId="0">
      <text>
        <r>
          <rPr>
            <b/>
            <sz val="9"/>
            <color indexed="81"/>
            <rFont val="Tahoma"/>
            <family val="2"/>
          </rPr>
          <t>با فرمت ۹۳/۰۲/۰۲
وارد نمایید</t>
        </r>
      </text>
    </comment>
    <comment ref="R101" authorId="0">
      <text>
        <r>
          <rPr>
            <b/>
            <sz val="9"/>
            <color indexed="81"/>
            <rFont val="Tahoma"/>
            <family val="2"/>
          </rPr>
          <t>با فرمت ۹۳/۰۲/۰۲
وارد نمایید</t>
        </r>
      </text>
    </comment>
    <comment ref="S101" authorId="0">
      <text>
        <r>
          <rPr>
            <b/>
            <sz val="9"/>
            <color indexed="81"/>
            <rFont val="Tahoma"/>
            <family val="2"/>
          </rPr>
          <t>با فرمت ۹۳/۰۲/۰۲
وارد نمایید</t>
        </r>
      </text>
    </comment>
    <comment ref="T101" authorId="0">
      <text>
        <r>
          <rPr>
            <b/>
            <sz val="9"/>
            <color indexed="81"/>
            <rFont val="Tahoma"/>
            <family val="2"/>
          </rPr>
          <t>با فرمت ۹۳/۰۲/۰۲
وارد نمایید</t>
        </r>
      </text>
    </comment>
    <comment ref="U101" authorId="0">
      <text>
        <r>
          <rPr>
            <b/>
            <sz val="9"/>
            <color indexed="81"/>
            <rFont val="Tahoma"/>
            <family val="2"/>
          </rPr>
          <t>با فرمت ۹۳/۰۲/۰۲
وارد نمایید</t>
        </r>
      </text>
    </comment>
    <comment ref="V101" authorId="0">
      <text>
        <r>
          <rPr>
            <b/>
            <sz val="9"/>
            <color indexed="81"/>
            <rFont val="Tahoma"/>
            <family val="2"/>
          </rPr>
          <t>با فرمت ۹۳/۰۲/۰۲
وارد نمایید</t>
        </r>
      </text>
    </comment>
    <comment ref="W101" authorId="0">
      <text>
        <r>
          <rPr>
            <b/>
            <sz val="9"/>
            <color indexed="81"/>
            <rFont val="Tahoma"/>
            <family val="2"/>
          </rPr>
          <t>با فرمت ۹۳/۰۲/۰۲
وارد نمایید</t>
        </r>
      </text>
    </comment>
    <comment ref="X101" authorId="0">
      <text>
        <r>
          <rPr>
            <b/>
            <sz val="9"/>
            <color indexed="81"/>
            <rFont val="Tahoma"/>
            <family val="2"/>
          </rPr>
          <t>با فرمت ۹۳/۰۲/۰۲
وارد نمایید</t>
        </r>
      </text>
    </comment>
    <comment ref="Y101" authorId="0">
      <text>
        <r>
          <rPr>
            <b/>
            <sz val="9"/>
            <color indexed="81"/>
            <rFont val="Tahoma"/>
            <family val="2"/>
          </rPr>
          <t>با فرمت ۹۳/۰۲/۰۲
وارد نمایید</t>
        </r>
      </text>
    </comment>
    <comment ref="Z101" authorId="0">
      <text>
        <r>
          <rPr>
            <b/>
            <sz val="9"/>
            <color indexed="81"/>
            <rFont val="Tahoma"/>
            <family val="2"/>
          </rPr>
          <t>با فرمت ۹۳/۰۲/۰۲
وارد نمایید</t>
        </r>
      </text>
    </comment>
    <comment ref="AA101" authorId="0">
      <text>
        <r>
          <rPr>
            <b/>
            <sz val="9"/>
            <color indexed="81"/>
            <rFont val="Tahoma"/>
            <family val="2"/>
          </rPr>
          <t>با فرمت ۹۳/۰۲/۰۲
وارد نمایید</t>
        </r>
      </text>
    </comment>
    <comment ref="AB101" authorId="0">
      <text>
        <r>
          <rPr>
            <b/>
            <sz val="9"/>
            <color indexed="81"/>
            <rFont val="Tahoma"/>
            <family val="2"/>
          </rPr>
          <t>با فرمت ۹۳/۰۲/۰۲
وارد نمایید</t>
        </r>
      </text>
    </comment>
    <comment ref="AC101" authorId="0">
      <text>
        <r>
          <rPr>
            <b/>
            <sz val="9"/>
            <color indexed="81"/>
            <rFont val="Tahoma"/>
            <family val="2"/>
          </rPr>
          <t>با فرمت ۹۳/۰۲/۰۲
وارد نمایید</t>
        </r>
      </text>
    </comment>
    <comment ref="AD101" authorId="0">
      <text>
        <r>
          <rPr>
            <b/>
            <sz val="9"/>
            <color indexed="81"/>
            <rFont val="Tahoma"/>
            <family val="2"/>
          </rPr>
          <t>با فرمت ۹۳/۰۲/۰۲
وارد نمایید</t>
        </r>
      </text>
    </comment>
    <comment ref="AE101" authorId="0">
      <text>
        <r>
          <rPr>
            <b/>
            <sz val="9"/>
            <color indexed="81"/>
            <rFont val="Tahoma"/>
            <family val="2"/>
          </rPr>
          <t>با فرمت ۹۳/۰۲/۰۲
وارد نمایید</t>
        </r>
      </text>
    </comment>
    <comment ref="AF101" authorId="0">
      <text>
        <r>
          <rPr>
            <b/>
            <sz val="9"/>
            <color indexed="81"/>
            <rFont val="Tahoma"/>
            <family val="2"/>
          </rPr>
          <t>با فرمت ۹۳/۰۲/۰۲
وارد نمایید</t>
        </r>
      </text>
    </comment>
    <comment ref="AG101" authorId="0">
      <text>
        <r>
          <rPr>
            <b/>
            <sz val="9"/>
            <color indexed="81"/>
            <rFont val="Tahoma"/>
            <family val="2"/>
          </rPr>
          <t>با فرمت ۹۳/۰۲/۰۲
وارد نمایید</t>
        </r>
      </text>
    </comment>
    <comment ref="AH101" authorId="0">
      <text>
        <r>
          <rPr>
            <b/>
            <sz val="9"/>
            <color indexed="81"/>
            <rFont val="Tahoma"/>
            <family val="2"/>
          </rPr>
          <t>با فرمت ۹۳/۰۲/۰۲
وارد نمایید</t>
        </r>
      </text>
    </comment>
    <comment ref="AI101" authorId="0">
      <text>
        <r>
          <rPr>
            <b/>
            <sz val="9"/>
            <color indexed="81"/>
            <rFont val="Tahoma"/>
            <family val="2"/>
          </rPr>
          <t>با فرمت ۹۳/۰۲/۰۲
وارد نمایید</t>
        </r>
      </text>
    </comment>
    <comment ref="AJ101" authorId="0">
      <text>
        <r>
          <rPr>
            <b/>
            <sz val="9"/>
            <color indexed="81"/>
            <rFont val="Tahoma"/>
            <family val="2"/>
          </rPr>
          <t>با فرمت ۹۳/۰۲/۰۲
وارد نمایید</t>
        </r>
      </text>
    </comment>
    <comment ref="AK101" authorId="0">
      <text>
        <r>
          <rPr>
            <b/>
            <sz val="9"/>
            <color indexed="81"/>
            <rFont val="Tahoma"/>
            <family val="2"/>
          </rPr>
          <t>با فرمت ۹۳/۰۲/۰۲
وارد نمایید</t>
        </r>
      </text>
    </comment>
    <comment ref="AL101" authorId="0">
      <text>
        <r>
          <rPr>
            <b/>
            <sz val="9"/>
            <color indexed="81"/>
            <rFont val="Tahoma"/>
            <family val="2"/>
          </rPr>
          <t>با فرمت ۹۳/۰۲/۰۲
وارد نمایید</t>
        </r>
      </text>
    </comment>
    <comment ref="AM101" authorId="0">
      <text>
        <r>
          <rPr>
            <b/>
            <sz val="9"/>
            <color indexed="81"/>
            <rFont val="Tahoma"/>
            <family val="2"/>
          </rPr>
          <t>با فرمت ۹۳/۰۲/۰۲
وارد نمایید</t>
        </r>
      </text>
    </comment>
    <comment ref="AN101" authorId="0">
      <text>
        <r>
          <rPr>
            <b/>
            <sz val="9"/>
            <color indexed="81"/>
            <rFont val="Tahoma"/>
            <family val="2"/>
          </rPr>
          <t>با فرمت ۹۳/۰۲/۰۲
وارد نمایید</t>
        </r>
      </text>
    </comment>
    <comment ref="AO101" authorId="0">
      <text>
        <r>
          <rPr>
            <b/>
            <sz val="9"/>
            <color indexed="81"/>
            <rFont val="Tahoma"/>
            <family val="2"/>
          </rPr>
          <t>با فرمت ۹۳/۰۲/۰۲
وارد نمایید</t>
        </r>
      </text>
    </comment>
    <comment ref="AP101" authorId="0">
      <text>
        <r>
          <rPr>
            <b/>
            <sz val="9"/>
            <color indexed="81"/>
            <rFont val="Tahoma"/>
            <family val="2"/>
          </rPr>
          <t>با فرمت ۹۳/۰۲/۰۲
وارد نمایید</t>
        </r>
      </text>
    </comment>
    <comment ref="AQ101" authorId="0">
      <text>
        <r>
          <rPr>
            <b/>
            <sz val="9"/>
            <color indexed="81"/>
            <rFont val="Tahoma"/>
            <family val="2"/>
          </rPr>
          <t>با فرمت ۹۳/۰۲/۰۲
وارد نمایید</t>
        </r>
      </text>
    </comment>
    <comment ref="AR101" authorId="0">
      <text>
        <r>
          <rPr>
            <b/>
            <sz val="9"/>
            <color indexed="81"/>
            <rFont val="Tahoma"/>
            <family val="2"/>
          </rPr>
          <t>با فرمت ۹۳/۰۲/۰۲
وارد نمایید</t>
        </r>
      </text>
    </comment>
    <comment ref="AS101" authorId="0">
      <text>
        <r>
          <rPr>
            <b/>
            <sz val="9"/>
            <color indexed="81"/>
            <rFont val="Tahoma"/>
            <family val="2"/>
          </rPr>
          <t>با فرمت ۹۳/۰۲/۰۲
وارد نمایید</t>
        </r>
      </text>
    </comment>
    <comment ref="AT101" authorId="0">
      <text>
        <r>
          <rPr>
            <b/>
            <sz val="9"/>
            <color indexed="81"/>
            <rFont val="Tahoma"/>
            <family val="2"/>
          </rPr>
          <t>با فرمت ۹۳/۰۲/۰۲
وارد نمایید</t>
        </r>
      </text>
    </comment>
    <comment ref="AU101" authorId="0">
      <text>
        <r>
          <rPr>
            <b/>
            <sz val="9"/>
            <color indexed="81"/>
            <rFont val="Tahoma"/>
            <family val="2"/>
          </rPr>
          <t>با فرمت ۹۳/۰۲/۰۲
وارد نمایید</t>
        </r>
      </text>
    </comment>
    <comment ref="AV101" authorId="0">
      <text>
        <r>
          <rPr>
            <b/>
            <sz val="9"/>
            <color indexed="81"/>
            <rFont val="Tahoma"/>
            <family val="2"/>
          </rPr>
          <t>با فرمت ۹۳/۰۲/۰۲
وارد نمایید</t>
        </r>
      </text>
    </comment>
    <comment ref="AW101" authorId="0">
      <text>
        <r>
          <rPr>
            <b/>
            <sz val="9"/>
            <color indexed="81"/>
            <rFont val="Tahoma"/>
            <family val="2"/>
          </rPr>
          <t>با فرمت ۹۳/۰۲/۰۲
وارد نمایید</t>
        </r>
      </text>
    </comment>
    <comment ref="AX101" authorId="0">
      <text>
        <r>
          <rPr>
            <b/>
            <sz val="9"/>
            <color indexed="81"/>
            <rFont val="Tahoma"/>
            <family val="2"/>
          </rPr>
          <t>با فرمت ۹۳/۰۲/۰۲
وارد نمایید</t>
        </r>
      </text>
    </comment>
    <comment ref="AY101" authorId="0">
      <text>
        <r>
          <rPr>
            <b/>
            <sz val="9"/>
            <color indexed="81"/>
            <rFont val="Tahoma"/>
            <family val="2"/>
          </rPr>
          <t>با فرمت ۹۳/۰۲/۰۲
وارد نمایید</t>
        </r>
      </text>
    </comment>
    <comment ref="AZ101" authorId="0">
      <text>
        <r>
          <rPr>
            <b/>
            <sz val="9"/>
            <color indexed="81"/>
            <rFont val="Tahoma"/>
            <family val="2"/>
          </rPr>
          <t>با فرمت ۹۳/۰۲/۰۲
وارد نمایید</t>
        </r>
      </text>
    </comment>
    <comment ref="BA101" authorId="0">
      <text>
        <r>
          <rPr>
            <b/>
            <sz val="9"/>
            <color indexed="81"/>
            <rFont val="Tahoma"/>
            <family val="2"/>
          </rPr>
          <t>با فرمت ۹۳/۰۲/۰۲
وارد نمایید</t>
        </r>
      </text>
    </comment>
    <comment ref="E114" authorId="0">
      <text>
        <r>
          <rPr>
            <b/>
            <sz val="9"/>
            <color indexed="81"/>
            <rFont val="Tahoma"/>
            <family val="2"/>
          </rPr>
          <t>با فرمت ۹۳/۰۲/۰۲
وارد نمایید</t>
        </r>
      </text>
    </comment>
    <comment ref="F114" authorId="0">
      <text>
        <r>
          <rPr>
            <b/>
            <sz val="9"/>
            <color indexed="81"/>
            <rFont val="Tahoma"/>
            <family val="2"/>
          </rPr>
          <t>با فرمت ۹۳/۰۲/۰۲
وارد نمایید</t>
        </r>
      </text>
    </comment>
    <comment ref="G114" authorId="0">
      <text>
        <r>
          <rPr>
            <b/>
            <sz val="9"/>
            <color indexed="81"/>
            <rFont val="Tahoma"/>
            <family val="2"/>
          </rPr>
          <t>با فرمت ۹۳/۰۲/۰۲
وارد نمایید</t>
        </r>
      </text>
    </comment>
    <comment ref="H114" authorId="0">
      <text>
        <r>
          <rPr>
            <b/>
            <sz val="9"/>
            <color indexed="81"/>
            <rFont val="Tahoma"/>
            <family val="2"/>
          </rPr>
          <t>با فرمت ۹۳/۰۲/۰۲
وارد نمایید</t>
        </r>
      </text>
    </comment>
    <comment ref="I114" authorId="0">
      <text>
        <r>
          <rPr>
            <b/>
            <sz val="9"/>
            <color indexed="81"/>
            <rFont val="Tahoma"/>
            <family val="2"/>
          </rPr>
          <t>با فرمت ۹۳/۰۲/۰۲
وارد نمایید</t>
        </r>
      </text>
    </comment>
    <comment ref="J114" authorId="0">
      <text>
        <r>
          <rPr>
            <b/>
            <sz val="9"/>
            <color indexed="81"/>
            <rFont val="Tahoma"/>
            <family val="2"/>
          </rPr>
          <t>با فرمت ۹۳/۰۲/۰۲
وارد نمایید</t>
        </r>
      </text>
    </comment>
    <comment ref="K114" authorId="0">
      <text>
        <r>
          <rPr>
            <b/>
            <sz val="9"/>
            <color indexed="81"/>
            <rFont val="Tahoma"/>
            <family val="2"/>
          </rPr>
          <t>با فرمت ۹۳/۰۲/۰۲
وارد نمایید</t>
        </r>
      </text>
    </comment>
    <comment ref="L114" authorId="0">
      <text>
        <r>
          <rPr>
            <b/>
            <sz val="9"/>
            <color indexed="81"/>
            <rFont val="Tahoma"/>
            <family val="2"/>
          </rPr>
          <t>با فرمت ۹۳/۰۲/۰۲
وارد نمایید</t>
        </r>
      </text>
    </comment>
    <comment ref="M114" authorId="0">
      <text>
        <r>
          <rPr>
            <b/>
            <sz val="9"/>
            <color indexed="81"/>
            <rFont val="Tahoma"/>
            <family val="2"/>
          </rPr>
          <t>با فرمت ۹۳/۰۲/۰۲
وارد نمایید</t>
        </r>
      </text>
    </comment>
    <comment ref="N114" authorId="0">
      <text>
        <r>
          <rPr>
            <b/>
            <sz val="9"/>
            <color indexed="81"/>
            <rFont val="Tahoma"/>
            <family val="2"/>
          </rPr>
          <t>با فرمت ۹۳/۰۲/۰۲
وارد نمایید</t>
        </r>
      </text>
    </comment>
    <comment ref="O114" authorId="0">
      <text>
        <r>
          <rPr>
            <b/>
            <sz val="9"/>
            <color indexed="81"/>
            <rFont val="Tahoma"/>
            <family val="2"/>
          </rPr>
          <t>با فرمت ۹۳/۰۲/۰۲
وارد نمایید</t>
        </r>
      </text>
    </comment>
    <comment ref="P114" authorId="0">
      <text>
        <r>
          <rPr>
            <b/>
            <sz val="9"/>
            <color indexed="81"/>
            <rFont val="Tahoma"/>
            <family val="2"/>
          </rPr>
          <t>با فرمت ۹۳/۰۲/۰۲
وارد نمایید</t>
        </r>
      </text>
    </comment>
    <comment ref="Q114" authorId="0">
      <text>
        <r>
          <rPr>
            <b/>
            <sz val="9"/>
            <color indexed="81"/>
            <rFont val="Tahoma"/>
            <family val="2"/>
          </rPr>
          <t>با فرمت ۹۳/۰۲/۰۲
وارد نمایید</t>
        </r>
      </text>
    </comment>
    <comment ref="R114" authorId="0">
      <text>
        <r>
          <rPr>
            <b/>
            <sz val="9"/>
            <color indexed="81"/>
            <rFont val="Tahoma"/>
            <family val="2"/>
          </rPr>
          <t>با فرمت ۹۳/۰۲/۰۲
وارد نمایید</t>
        </r>
      </text>
    </comment>
    <comment ref="S114" authorId="0">
      <text>
        <r>
          <rPr>
            <b/>
            <sz val="9"/>
            <color indexed="81"/>
            <rFont val="Tahoma"/>
            <family val="2"/>
          </rPr>
          <t>با فرمت ۹۳/۰۲/۰۲
وارد نمایید</t>
        </r>
      </text>
    </comment>
    <comment ref="T114" authorId="0">
      <text>
        <r>
          <rPr>
            <b/>
            <sz val="9"/>
            <color indexed="81"/>
            <rFont val="Tahoma"/>
            <family val="2"/>
          </rPr>
          <t>با فرمت ۹۳/۰۲/۰۲
وارد نمایید</t>
        </r>
      </text>
    </comment>
    <comment ref="U114" authorId="0">
      <text>
        <r>
          <rPr>
            <b/>
            <sz val="9"/>
            <color indexed="81"/>
            <rFont val="Tahoma"/>
            <family val="2"/>
          </rPr>
          <t>با فرمت ۹۳/۰۲/۰۲
وارد نمایید</t>
        </r>
      </text>
    </comment>
    <comment ref="V114" authorId="0">
      <text>
        <r>
          <rPr>
            <b/>
            <sz val="9"/>
            <color indexed="81"/>
            <rFont val="Tahoma"/>
            <family val="2"/>
          </rPr>
          <t>با فرمت ۹۳/۰۲/۰۲
وارد نمایید</t>
        </r>
      </text>
    </comment>
    <comment ref="W114" authorId="0">
      <text>
        <r>
          <rPr>
            <b/>
            <sz val="9"/>
            <color indexed="81"/>
            <rFont val="Tahoma"/>
            <family val="2"/>
          </rPr>
          <t>با فرمت ۹۳/۰۲/۰۲
وارد نمایید</t>
        </r>
      </text>
    </comment>
    <comment ref="X114" authorId="0">
      <text>
        <r>
          <rPr>
            <b/>
            <sz val="9"/>
            <color indexed="81"/>
            <rFont val="Tahoma"/>
            <family val="2"/>
          </rPr>
          <t>با فرمت ۹۳/۰۲/۰۲
وارد نمایید</t>
        </r>
      </text>
    </comment>
    <comment ref="Y114" authorId="0">
      <text>
        <r>
          <rPr>
            <b/>
            <sz val="9"/>
            <color indexed="81"/>
            <rFont val="Tahoma"/>
            <family val="2"/>
          </rPr>
          <t>با فرمت ۹۳/۰۲/۰۲
وارد نمایید</t>
        </r>
      </text>
    </comment>
    <comment ref="Z114" authorId="0">
      <text>
        <r>
          <rPr>
            <b/>
            <sz val="9"/>
            <color indexed="81"/>
            <rFont val="Tahoma"/>
            <family val="2"/>
          </rPr>
          <t>با فرمت ۹۳/۰۲/۰۲
وارد نمایید</t>
        </r>
      </text>
    </comment>
    <comment ref="AA114" authorId="0">
      <text>
        <r>
          <rPr>
            <b/>
            <sz val="9"/>
            <color indexed="81"/>
            <rFont val="Tahoma"/>
            <family val="2"/>
          </rPr>
          <t>با فرمت ۹۳/۰۲/۰۲
وارد نمایید</t>
        </r>
      </text>
    </comment>
    <comment ref="AB114" authorId="0">
      <text>
        <r>
          <rPr>
            <b/>
            <sz val="9"/>
            <color indexed="81"/>
            <rFont val="Tahoma"/>
            <family val="2"/>
          </rPr>
          <t>با فرمت ۹۳/۰۲/۰۲
وارد نمایید</t>
        </r>
      </text>
    </comment>
    <comment ref="AC114" authorId="0">
      <text>
        <r>
          <rPr>
            <b/>
            <sz val="9"/>
            <color indexed="81"/>
            <rFont val="Tahoma"/>
            <family val="2"/>
          </rPr>
          <t>با فرمت ۹۳/۰۲/۰۲
وارد نمایید</t>
        </r>
      </text>
    </comment>
    <comment ref="AD114" authorId="0">
      <text>
        <r>
          <rPr>
            <b/>
            <sz val="9"/>
            <color indexed="81"/>
            <rFont val="Tahoma"/>
            <family val="2"/>
          </rPr>
          <t>با فرمت ۹۳/۰۲/۰۲
وارد نمایید</t>
        </r>
      </text>
    </comment>
    <comment ref="AE114" authorId="0">
      <text>
        <r>
          <rPr>
            <b/>
            <sz val="9"/>
            <color indexed="81"/>
            <rFont val="Tahoma"/>
            <family val="2"/>
          </rPr>
          <t>با فرمت ۹۳/۰۲/۰۲
وارد نمایید</t>
        </r>
      </text>
    </comment>
    <comment ref="AF114" authorId="0">
      <text>
        <r>
          <rPr>
            <b/>
            <sz val="9"/>
            <color indexed="81"/>
            <rFont val="Tahoma"/>
            <family val="2"/>
          </rPr>
          <t>با فرمت ۹۳/۰۲/۰۲
وارد نمایید</t>
        </r>
      </text>
    </comment>
    <comment ref="AG114" authorId="0">
      <text>
        <r>
          <rPr>
            <b/>
            <sz val="9"/>
            <color indexed="81"/>
            <rFont val="Tahoma"/>
            <family val="2"/>
          </rPr>
          <t>با فرمت ۹۳/۰۲/۰۲
وارد نمایید</t>
        </r>
      </text>
    </comment>
    <comment ref="AH114" authorId="0">
      <text>
        <r>
          <rPr>
            <b/>
            <sz val="9"/>
            <color indexed="81"/>
            <rFont val="Tahoma"/>
            <family val="2"/>
          </rPr>
          <t>با فرمت ۹۳/۰۲/۰۲
وارد نمایید</t>
        </r>
      </text>
    </comment>
    <comment ref="AI114" authorId="0">
      <text>
        <r>
          <rPr>
            <b/>
            <sz val="9"/>
            <color indexed="81"/>
            <rFont val="Tahoma"/>
            <family val="2"/>
          </rPr>
          <t>با فرمت ۹۳/۰۲/۰۲
وارد نمایید</t>
        </r>
      </text>
    </comment>
    <comment ref="AJ114" authorId="0">
      <text>
        <r>
          <rPr>
            <b/>
            <sz val="9"/>
            <color indexed="81"/>
            <rFont val="Tahoma"/>
            <family val="2"/>
          </rPr>
          <t>با فرمت ۹۳/۰۲/۰۲
وارد نمایید</t>
        </r>
      </text>
    </comment>
    <comment ref="AK114" authorId="0">
      <text>
        <r>
          <rPr>
            <b/>
            <sz val="9"/>
            <color indexed="81"/>
            <rFont val="Tahoma"/>
            <family val="2"/>
          </rPr>
          <t>با فرمت ۹۳/۰۲/۰۲
وارد نمایید</t>
        </r>
      </text>
    </comment>
    <comment ref="AL114" authorId="0">
      <text>
        <r>
          <rPr>
            <b/>
            <sz val="9"/>
            <color indexed="81"/>
            <rFont val="Tahoma"/>
            <family val="2"/>
          </rPr>
          <t>با فرمت ۹۳/۰۲/۰۲
وارد نمایید</t>
        </r>
      </text>
    </comment>
    <comment ref="AM114" authorId="0">
      <text>
        <r>
          <rPr>
            <b/>
            <sz val="9"/>
            <color indexed="81"/>
            <rFont val="Tahoma"/>
            <family val="2"/>
          </rPr>
          <t>با فرمت ۹۳/۰۲/۰۲
وارد نمایید</t>
        </r>
      </text>
    </comment>
    <comment ref="AN114" authorId="0">
      <text>
        <r>
          <rPr>
            <b/>
            <sz val="9"/>
            <color indexed="81"/>
            <rFont val="Tahoma"/>
            <family val="2"/>
          </rPr>
          <t>با فرمت ۹۳/۰۲/۰۲
وارد نمایید</t>
        </r>
      </text>
    </comment>
    <comment ref="AO114" authorId="0">
      <text>
        <r>
          <rPr>
            <b/>
            <sz val="9"/>
            <color indexed="81"/>
            <rFont val="Tahoma"/>
            <family val="2"/>
          </rPr>
          <t>با فرمت ۹۳/۰۲/۰۲
وارد نمایید</t>
        </r>
      </text>
    </comment>
    <comment ref="AP114" authorId="0">
      <text>
        <r>
          <rPr>
            <b/>
            <sz val="9"/>
            <color indexed="81"/>
            <rFont val="Tahoma"/>
            <family val="2"/>
          </rPr>
          <t>با فرمت ۹۳/۰۲/۰۲
وارد نمایید</t>
        </r>
      </text>
    </comment>
    <comment ref="AQ114" authorId="0">
      <text>
        <r>
          <rPr>
            <b/>
            <sz val="9"/>
            <color indexed="81"/>
            <rFont val="Tahoma"/>
            <family val="2"/>
          </rPr>
          <t>با فرمت ۹۳/۰۲/۰۲
وارد نمایید</t>
        </r>
      </text>
    </comment>
    <comment ref="AR114" authorId="0">
      <text>
        <r>
          <rPr>
            <b/>
            <sz val="9"/>
            <color indexed="81"/>
            <rFont val="Tahoma"/>
            <family val="2"/>
          </rPr>
          <t>با فرمت ۹۳/۰۲/۰۲
وارد نمایید</t>
        </r>
      </text>
    </comment>
    <comment ref="AS114" authorId="0">
      <text>
        <r>
          <rPr>
            <b/>
            <sz val="9"/>
            <color indexed="81"/>
            <rFont val="Tahoma"/>
            <family val="2"/>
          </rPr>
          <t>با فرمت ۹۳/۰۲/۰۲
وارد نمایید</t>
        </r>
      </text>
    </comment>
    <comment ref="AT114" authorId="0">
      <text>
        <r>
          <rPr>
            <b/>
            <sz val="9"/>
            <color indexed="81"/>
            <rFont val="Tahoma"/>
            <family val="2"/>
          </rPr>
          <t>با فرمت ۹۳/۰۲/۰۲
وارد نمایید</t>
        </r>
      </text>
    </comment>
    <comment ref="AU114" authorId="0">
      <text>
        <r>
          <rPr>
            <b/>
            <sz val="9"/>
            <color indexed="81"/>
            <rFont val="Tahoma"/>
            <family val="2"/>
          </rPr>
          <t>با فرمت ۹۳/۰۲/۰۲
وارد نمایید</t>
        </r>
      </text>
    </comment>
    <comment ref="AV114" authorId="0">
      <text>
        <r>
          <rPr>
            <b/>
            <sz val="9"/>
            <color indexed="81"/>
            <rFont val="Tahoma"/>
            <family val="2"/>
          </rPr>
          <t>با فرمت ۹۳/۰۲/۰۲
وارد نمایید</t>
        </r>
      </text>
    </comment>
    <comment ref="AW114" authorId="0">
      <text>
        <r>
          <rPr>
            <b/>
            <sz val="9"/>
            <color indexed="81"/>
            <rFont val="Tahoma"/>
            <family val="2"/>
          </rPr>
          <t>با فرمت ۹۳/۰۲/۰۲
وارد نمایید</t>
        </r>
      </text>
    </comment>
    <comment ref="AX114" authorId="0">
      <text>
        <r>
          <rPr>
            <b/>
            <sz val="9"/>
            <color indexed="81"/>
            <rFont val="Tahoma"/>
            <family val="2"/>
          </rPr>
          <t>با فرمت ۹۳/۰۲/۰۲
وارد نمایید</t>
        </r>
      </text>
    </comment>
    <comment ref="AY114" authorId="0">
      <text>
        <r>
          <rPr>
            <b/>
            <sz val="9"/>
            <color indexed="81"/>
            <rFont val="Tahoma"/>
            <family val="2"/>
          </rPr>
          <t>با فرمت ۹۳/۰۲/۰۲
وارد نمایید</t>
        </r>
      </text>
    </comment>
    <comment ref="AZ114" authorId="0">
      <text>
        <r>
          <rPr>
            <b/>
            <sz val="9"/>
            <color indexed="81"/>
            <rFont val="Tahoma"/>
            <family val="2"/>
          </rPr>
          <t>با فرمت ۹۳/۰۲/۰۲
وارد نمایید</t>
        </r>
      </text>
    </comment>
    <comment ref="BA114" authorId="0">
      <text>
        <r>
          <rPr>
            <b/>
            <sz val="9"/>
            <color indexed="81"/>
            <rFont val="Tahoma"/>
            <family val="2"/>
          </rPr>
          <t>با فرمت ۹۳/۰۲/۰۲
وارد نمایید</t>
        </r>
      </text>
    </comment>
    <comment ref="E128" authorId="0">
      <text>
        <r>
          <rPr>
            <b/>
            <sz val="9"/>
            <color indexed="81"/>
            <rFont val="Tahoma"/>
            <family val="2"/>
          </rPr>
          <t>با فرمت ۹۳/۰۲/۰۲
وارد نمایید</t>
        </r>
      </text>
    </comment>
    <comment ref="F128" authorId="0">
      <text>
        <r>
          <rPr>
            <b/>
            <sz val="9"/>
            <color indexed="81"/>
            <rFont val="Tahoma"/>
            <family val="2"/>
          </rPr>
          <t>با فرمت ۹۳/۰۲/۰۲
وارد نمایید</t>
        </r>
      </text>
    </comment>
    <comment ref="G128" authorId="0">
      <text>
        <r>
          <rPr>
            <b/>
            <sz val="9"/>
            <color indexed="81"/>
            <rFont val="Tahoma"/>
            <family val="2"/>
          </rPr>
          <t>با فرمت ۹۳/۰۲/۰۲
وارد نمایید</t>
        </r>
      </text>
    </comment>
    <comment ref="H128" authorId="0">
      <text>
        <r>
          <rPr>
            <b/>
            <sz val="9"/>
            <color indexed="81"/>
            <rFont val="Tahoma"/>
            <family val="2"/>
          </rPr>
          <t>با فرمت ۹۳/۰۲/۰۲
وارد نمایید</t>
        </r>
      </text>
    </comment>
    <comment ref="I128" authorId="0">
      <text>
        <r>
          <rPr>
            <b/>
            <sz val="9"/>
            <color indexed="81"/>
            <rFont val="Tahoma"/>
            <family val="2"/>
          </rPr>
          <t>با فرمت ۹۳/۰۲/۰۲
وارد نمایید</t>
        </r>
      </text>
    </comment>
    <comment ref="J128" authorId="0">
      <text>
        <r>
          <rPr>
            <b/>
            <sz val="9"/>
            <color indexed="81"/>
            <rFont val="Tahoma"/>
            <family val="2"/>
          </rPr>
          <t>با فرمت ۹۳/۰۲/۰۲
وارد نمایید</t>
        </r>
      </text>
    </comment>
    <comment ref="K128" authorId="0">
      <text>
        <r>
          <rPr>
            <b/>
            <sz val="9"/>
            <color indexed="81"/>
            <rFont val="Tahoma"/>
            <family val="2"/>
          </rPr>
          <t>با فرمت ۹۳/۰۲/۰۲
وارد نمایید</t>
        </r>
      </text>
    </comment>
    <comment ref="L128" authorId="0">
      <text>
        <r>
          <rPr>
            <b/>
            <sz val="9"/>
            <color indexed="81"/>
            <rFont val="Tahoma"/>
            <family val="2"/>
          </rPr>
          <t>با فرمت ۹۳/۰۲/۰۲
وارد نمایید</t>
        </r>
      </text>
    </comment>
    <comment ref="M128" authorId="0">
      <text>
        <r>
          <rPr>
            <b/>
            <sz val="9"/>
            <color indexed="81"/>
            <rFont val="Tahoma"/>
            <family val="2"/>
          </rPr>
          <t>با فرمت ۹۳/۰۲/۰۲
وارد نمایید</t>
        </r>
      </text>
    </comment>
    <comment ref="N128" authorId="0">
      <text>
        <r>
          <rPr>
            <b/>
            <sz val="9"/>
            <color indexed="81"/>
            <rFont val="Tahoma"/>
            <family val="2"/>
          </rPr>
          <t>با فرمت ۹۳/۰۲/۰۲
وارد نمایید</t>
        </r>
      </text>
    </comment>
    <comment ref="O128" authorId="0">
      <text>
        <r>
          <rPr>
            <b/>
            <sz val="9"/>
            <color indexed="81"/>
            <rFont val="Tahoma"/>
            <family val="2"/>
          </rPr>
          <t>با فرمت ۹۳/۰۲/۰۲
وارد نمایید</t>
        </r>
      </text>
    </comment>
    <comment ref="P128" authorId="0">
      <text>
        <r>
          <rPr>
            <b/>
            <sz val="9"/>
            <color indexed="81"/>
            <rFont val="Tahoma"/>
            <family val="2"/>
          </rPr>
          <t>با فرمت ۹۳/۰۲/۰۲
وارد نمایید</t>
        </r>
      </text>
    </comment>
    <comment ref="Q128" authorId="0">
      <text>
        <r>
          <rPr>
            <b/>
            <sz val="9"/>
            <color indexed="81"/>
            <rFont val="Tahoma"/>
            <family val="2"/>
          </rPr>
          <t>با فرمت ۹۳/۰۲/۰۲
وارد نمایید</t>
        </r>
      </text>
    </comment>
    <comment ref="R128" authorId="0">
      <text>
        <r>
          <rPr>
            <b/>
            <sz val="9"/>
            <color indexed="81"/>
            <rFont val="Tahoma"/>
            <family val="2"/>
          </rPr>
          <t>با فرمت ۹۳/۰۲/۰۲
وارد نمایید</t>
        </r>
      </text>
    </comment>
    <comment ref="S128" authorId="0">
      <text>
        <r>
          <rPr>
            <b/>
            <sz val="9"/>
            <color indexed="81"/>
            <rFont val="Tahoma"/>
            <family val="2"/>
          </rPr>
          <t>با فرمت ۹۳/۰۲/۰۲
وارد نمایید</t>
        </r>
      </text>
    </comment>
    <comment ref="T128" authorId="0">
      <text>
        <r>
          <rPr>
            <b/>
            <sz val="9"/>
            <color indexed="81"/>
            <rFont val="Tahoma"/>
            <family val="2"/>
          </rPr>
          <t>با فرمت ۹۳/۰۲/۰۲
وارد نمایید</t>
        </r>
      </text>
    </comment>
    <comment ref="U128" authorId="0">
      <text>
        <r>
          <rPr>
            <b/>
            <sz val="9"/>
            <color indexed="81"/>
            <rFont val="Tahoma"/>
            <family val="2"/>
          </rPr>
          <t>با فرمت ۹۳/۰۲/۰۲
وارد نمایید</t>
        </r>
      </text>
    </comment>
    <comment ref="V128" authorId="0">
      <text>
        <r>
          <rPr>
            <b/>
            <sz val="9"/>
            <color indexed="81"/>
            <rFont val="Tahoma"/>
            <family val="2"/>
          </rPr>
          <t>با فرمت ۹۳/۰۲/۰۲
وارد نمایید</t>
        </r>
      </text>
    </comment>
    <comment ref="W128" authorId="0">
      <text>
        <r>
          <rPr>
            <b/>
            <sz val="9"/>
            <color indexed="81"/>
            <rFont val="Tahoma"/>
            <family val="2"/>
          </rPr>
          <t>با فرمت ۹۳/۰۲/۰۲
وارد نمایید</t>
        </r>
      </text>
    </comment>
    <comment ref="X128" authorId="0">
      <text>
        <r>
          <rPr>
            <b/>
            <sz val="9"/>
            <color indexed="81"/>
            <rFont val="Tahoma"/>
            <family val="2"/>
          </rPr>
          <t>با فرمت ۹۳/۰۲/۰۲
وارد نمایید</t>
        </r>
      </text>
    </comment>
    <comment ref="Y128" authorId="0">
      <text>
        <r>
          <rPr>
            <b/>
            <sz val="9"/>
            <color indexed="81"/>
            <rFont val="Tahoma"/>
            <family val="2"/>
          </rPr>
          <t>با فرمت ۹۳/۰۲/۰۲
وارد نمایید</t>
        </r>
      </text>
    </comment>
    <comment ref="Z128" authorId="0">
      <text>
        <r>
          <rPr>
            <b/>
            <sz val="9"/>
            <color indexed="81"/>
            <rFont val="Tahoma"/>
            <family val="2"/>
          </rPr>
          <t>با فرمت ۹۳/۰۲/۰۲
وارد نمایید</t>
        </r>
      </text>
    </comment>
    <comment ref="AA128" authorId="0">
      <text>
        <r>
          <rPr>
            <b/>
            <sz val="9"/>
            <color indexed="81"/>
            <rFont val="Tahoma"/>
            <family val="2"/>
          </rPr>
          <t>با فرمت ۹۳/۰۲/۰۲
وارد نمایید</t>
        </r>
      </text>
    </comment>
    <comment ref="AB128" authorId="0">
      <text>
        <r>
          <rPr>
            <b/>
            <sz val="9"/>
            <color indexed="81"/>
            <rFont val="Tahoma"/>
            <family val="2"/>
          </rPr>
          <t>با فرمت ۹۳/۰۲/۰۲
وارد نمایید</t>
        </r>
      </text>
    </comment>
    <comment ref="AC128" authorId="0">
      <text>
        <r>
          <rPr>
            <b/>
            <sz val="9"/>
            <color indexed="81"/>
            <rFont val="Tahoma"/>
            <family val="2"/>
          </rPr>
          <t>با فرمت ۹۳/۰۲/۰۲
وارد نمایید</t>
        </r>
      </text>
    </comment>
    <comment ref="AD128" authorId="0">
      <text>
        <r>
          <rPr>
            <b/>
            <sz val="9"/>
            <color indexed="81"/>
            <rFont val="Tahoma"/>
            <family val="2"/>
          </rPr>
          <t>با فرمت ۹۳/۰۲/۰۲
وارد نمایید</t>
        </r>
      </text>
    </comment>
    <comment ref="AE128" authorId="0">
      <text>
        <r>
          <rPr>
            <b/>
            <sz val="9"/>
            <color indexed="81"/>
            <rFont val="Tahoma"/>
            <family val="2"/>
          </rPr>
          <t>با فرمت ۹۳/۰۲/۰۲
وارد نمایید</t>
        </r>
      </text>
    </comment>
    <comment ref="AF128" authorId="0">
      <text>
        <r>
          <rPr>
            <b/>
            <sz val="9"/>
            <color indexed="81"/>
            <rFont val="Tahoma"/>
            <family val="2"/>
          </rPr>
          <t>با فرمت ۹۳/۰۲/۰۲
وارد نمایید</t>
        </r>
      </text>
    </comment>
    <comment ref="AG128" authorId="0">
      <text>
        <r>
          <rPr>
            <b/>
            <sz val="9"/>
            <color indexed="81"/>
            <rFont val="Tahoma"/>
            <family val="2"/>
          </rPr>
          <t>با فرمت ۹۳/۰۲/۰۲
وارد نمایید</t>
        </r>
      </text>
    </comment>
    <comment ref="AH128" authorId="0">
      <text>
        <r>
          <rPr>
            <b/>
            <sz val="9"/>
            <color indexed="81"/>
            <rFont val="Tahoma"/>
            <family val="2"/>
          </rPr>
          <t>با فرمت ۹۳/۰۲/۰۲
وارد نمایید</t>
        </r>
      </text>
    </comment>
    <comment ref="AI128" authorId="0">
      <text>
        <r>
          <rPr>
            <b/>
            <sz val="9"/>
            <color indexed="81"/>
            <rFont val="Tahoma"/>
            <family val="2"/>
          </rPr>
          <t>با فرمت ۹۳/۰۲/۰۲
وارد نمایید</t>
        </r>
      </text>
    </comment>
    <comment ref="AJ128" authorId="0">
      <text>
        <r>
          <rPr>
            <b/>
            <sz val="9"/>
            <color indexed="81"/>
            <rFont val="Tahoma"/>
            <family val="2"/>
          </rPr>
          <t>با فرمت ۹۳/۰۲/۰۲
وارد نمایید</t>
        </r>
      </text>
    </comment>
    <comment ref="AK128" authorId="0">
      <text>
        <r>
          <rPr>
            <b/>
            <sz val="9"/>
            <color indexed="81"/>
            <rFont val="Tahoma"/>
            <family val="2"/>
          </rPr>
          <t>با فرمت ۹۳/۰۲/۰۲
وارد نمایید</t>
        </r>
      </text>
    </comment>
    <comment ref="AL128" authorId="0">
      <text>
        <r>
          <rPr>
            <b/>
            <sz val="9"/>
            <color indexed="81"/>
            <rFont val="Tahoma"/>
            <family val="2"/>
          </rPr>
          <t>با فرمت ۹۳/۰۲/۰۲
وارد نمایید</t>
        </r>
      </text>
    </comment>
    <comment ref="AM128" authorId="0">
      <text>
        <r>
          <rPr>
            <b/>
            <sz val="9"/>
            <color indexed="81"/>
            <rFont val="Tahoma"/>
            <family val="2"/>
          </rPr>
          <t>با فرمت ۹۳/۰۲/۰۲
وارد نمایید</t>
        </r>
      </text>
    </comment>
    <comment ref="AN128" authorId="0">
      <text>
        <r>
          <rPr>
            <b/>
            <sz val="9"/>
            <color indexed="81"/>
            <rFont val="Tahoma"/>
            <family val="2"/>
          </rPr>
          <t>با فرمت ۹۳/۰۲/۰۲
وارد نمایید</t>
        </r>
      </text>
    </comment>
    <comment ref="AO128" authorId="0">
      <text>
        <r>
          <rPr>
            <b/>
            <sz val="9"/>
            <color indexed="81"/>
            <rFont val="Tahoma"/>
            <family val="2"/>
          </rPr>
          <t>با فرمت ۹۳/۰۲/۰۲
وارد نمایید</t>
        </r>
      </text>
    </comment>
    <comment ref="AP128" authorId="0">
      <text>
        <r>
          <rPr>
            <b/>
            <sz val="9"/>
            <color indexed="81"/>
            <rFont val="Tahoma"/>
            <family val="2"/>
          </rPr>
          <t>با فرمت ۹۳/۰۲/۰۲
وارد نمایید</t>
        </r>
      </text>
    </comment>
    <comment ref="AQ128" authorId="0">
      <text>
        <r>
          <rPr>
            <b/>
            <sz val="9"/>
            <color indexed="81"/>
            <rFont val="Tahoma"/>
            <family val="2"/>
          </rPr>
          <t>با فرمت ۹۳/۰۲/۰۲
وارد نمایید</t>
        </r>
      </text>
    </comment>
    <comment ref="AR128" authorId="0">
      <text>
        <r>
          <rPr>
            <b/>
            <sz val="9"/>
            <color indexed="81"/>
            <rFont val="Tahoma"/>
            <family val="2"/>
          </rPr>
          <t>با فرمت ۹۳/۰۲/۰۲
وارد نمایید</t>
        </r>
      </text>
    </comment>
    <comment ref="AS128" authorId="0">
      <text>
        <r>
          <rPr>
            <b/>
            <sz val="9"/>
            <color indexed="81"/>
            <rFont val="Tahoma"/>
            <family val="2"/>
          </rPr>
          <t>با فرمت ۹۳/۰۲/۰۲
وارد نمایید</t>
        </r>
      </text>
    </comment>
    <comment ref="AT128" authorId="0">
      <text>
        <r>
          <rPr>
            <b/>
            <sz val="9"/>
            <color indexed="81"/>
            <rFont val="Tahoma"/>
            <family val="2"/>
          </rPr>
          <t>با فرمت ۹۳/۰۲/۰۲
وارد نمایید</t>
        </r>
      </text>
    </comment>
    <comment ref="AU128" authorId="0">
      <text>
        <r>
          <rPr>
            <b/>
            <sz val="9"/>
            <color indexed="81"/>
            <rFont val="Tahoma"/>
            <family val="2"/>
          </rPr>
          <t>با فرمت ۹۳/۰۲/۰۲
وارد نمایید</t>
        </r>
      </text>
    </comment>
    <comment ref="AV128" authorId="0">
      <text>
        <r>
          <rPr>
            <b/>
            <sz val="9"/>
            <color indexed="81"/>
            <rFont val="Tahoma"/>
            <family val="2"/>
          </rPr>
          <t>با فرمت ۹۳/۰۲/۰۲
وارد نمایید</t>
        </r>
      </text>
    </comment>
    <comment ref="AW128" authorId="0">
      <text>
        <r>
          <rPr>
            <b/>
            <sz val="9"/>
            <color indexed="81"/>
            <rFont val="Tahoma"/>
            <family val="2"/>
          </rPr>
          <t>با فرمت ۹۳/۰۲/۰۲
وارد نمایید</t>
        </r>
      </text>
    </comment>
    <comment ref="AX128" authorId="0">
      <text>
        <r>
          <rPr>
            <b/>
            <sz val="9"/>
            <color indexed="81"/>
            <rFont val="Tahoma"/>
            <family val="2"/>
          </rPr>
          <t>با فرمت ۹۳/۰۲/۰۲
وارد نمایید</t>
        </r>
      </text>
    </comment>
    <comment ref="AY128" authorId="0">
      <text>
        <r>
          <rPr>
            <b/>
            <sz val="9"/>
            <color indexed="81"/>
            <rFont val="Tahoma"/>
            <family val="2"/>
          </rPr>
          <t>با فرمت ۹۳/۰۲/۰۲
وارد نمایید</t>
        </r>
      </text>
    </comment>
    <comment ref="AZ128" authorId="0">
      <text>
        <r>
          <rPr>
            <b/>
            <sz val="9"/>
            <color indexed="81"/>
            <rFont val="Tahoma"/>
            <family val="2"/>
          </rPr>
          <t>با فرمت ۹۳/۰۲/۰۲
وارد نمایید</t>
        </r>
      </text>
    </comment>
    <comment ref="BA128" author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<sst xmlns="http://schemas.openxmlformats.org/spreadsheetml/2006/main" count="2259" uniqueCount="717">
  <si>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</si>
  <si>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</si>
  <si>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</si>
  <si>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</si>
  <si>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</si>
  <si>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</si>
  <si>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</si>
  <si>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</si>
  <si>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</si>
  <si>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</si>
  <si>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</si>
  <si>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</si>
  <si>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</si>
  <si>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</si>
  <si>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</si>
  <si>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</si>
  <si>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</si>
  <si>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</si>
  <si>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</si>
  <si>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</si>
  <si>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</si>
  <si>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</si>
  <si>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</si>
  <si>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</si>
  <si>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</si>
  <si>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</si>
  <si>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</si>
  <si>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</si>
  <si>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</si>
  <si>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</si>
  <si>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</si>
  <si>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</si>
  <si>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</si>
  <si>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</si>
  <si>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</si>
  <si>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</si>
  <si>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</si>
  <si>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</si>
  <si>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</si>
  <si>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</si>
  <si>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</si>
  <si>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</si>
  <si>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</si>
  <si>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</si>
  <si>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</si>
  <si>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</si>
  <si>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</si>
  <si>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</si>
  <si>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</si>
  <si>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</si>
  <si>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</si>
  <si>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</si>
  <si>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</si>
  <si>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</si>
  <si>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</si>
  <si>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</si>
  <si>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</si>
  <si>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</si>
  <si>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</si>
  <si>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</si>
  <si>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</si>
  <si>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</si>
  <si>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</si>
  <si>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</si>
  <si>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</si>
  <si>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</si>
  <si>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</si>
  <si>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</si>
  <si>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</si>
  <si>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</si>
  <si>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</si>
  <si>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</si>
  <si>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</si>
  <si>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</si>
  <si>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</si>
  <si>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</si>
  <si>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</si>
  <si>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</si>
  <si>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</si>
  <si>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</si>
  <si>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</si>
  <si>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</si>
  <si>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</si>
  <si>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</si>
  <si>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</si>
  <si>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</si>
  <si>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</si>
  <si>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</si>
  <si>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</si>
  <si>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</si>
  <si>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</si>
  <si>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</si>
  <si>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</si>
  <si>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</si>
  <si>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</si>
  <si>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</si>
  <si>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</si>
  <si>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</si>
  <si>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</si>
  <si>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</si>
  <si>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</si>
  <si>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</si>
  <si>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</si>
  <si>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</si>
  <si>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</si>
  <si>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</si>
  <si>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</si>
  <si>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</si>
  <si>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</si>
  <si>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</si>
  <si>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</si>
  <si>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</si>
  <si>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</si>
  <si>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</si>
  <si>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</si>
  <si>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</si>
  <si>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</si>
  <si>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</si>
  <si>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</si>
  <si>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</si>
  <si>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</si>
  <si>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</si>
  <si>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</si>
  <si>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</si>
  <si>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</si>
  <si>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</si>
  <si>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</si>
  <si>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</si>
  <si>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</si>
  <si>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</si>
  <si>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</si>
  <si>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</si>
  <si>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</si>
  <si>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</si>
  <si>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</si>
  <si>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</si>
  <si>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</si>
  <si>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</si>
  <si>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</si>
  <si>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</si>
  <si>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</si>
  <si>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</si>
  <si>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</si>
  <si>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</si>
  <si>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</si>
  <si>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</si>
  <si>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</si>
  <si>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</si>
  <si>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</si>
  <si>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</si>
  <si>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</si>
  <si>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</si>
  <si>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</si>
  <si>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</si>
  <si>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</si>
  <si>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</si>
  <si>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</si>
  <si>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</si>
  <si>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</si>
  <si>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</si>
  <si>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</si>
  <si>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</si>
  <si>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</si>
  <si>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</si>
  <si>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</si>
  <si>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</si>
  <si>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</si>
  <si>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</si>
  <si>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</si>
  <si>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</si>
  <si>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</si>
  <si>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</si>
  <si>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</si>
  <si>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</si>
  <si>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</si>
  <si>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</si>
  <si>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</si>
  <si>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</si>
  <si>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</si>
  <si>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</si>
  <si>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</si>
  <si>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</si>
  <si>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</si>
  <si>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</si>
  <si>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</si>
  <si>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</si>
  <si>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</si>
  <si>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</si>
  <si>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</si>
  <si>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</si>
  <si>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</si>
  <si>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</si>
  <si>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</si>
  <si>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</si>
  <si>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</si>
  <si>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</si>
  <si>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</si>
  <si>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</si>
  <si>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</si>
  <si>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</si>
  <si>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</si>
  <si>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</si>
  <si>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</si>
  <si>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</si>
  <si>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</si>
  <si>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</si>
  <si>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</si>
  <si>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</si>
  <si>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</si>
  <si>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</si>
  <si>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</si>
  <si>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</si>
  <si>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</si>
  <si>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</si>
  <si>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</si>
  <si>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</si>
  <si>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</si>
  <si>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</si>
  <si>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</si>
  <si>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</si>
  <si>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</si>
  <si>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</si>
  <si>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</si>
  <si>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</si>
  <si>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</si>
  <si>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</si>
  <si>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</si>
  <si>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</si>
  <si>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</si>
  <si>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</si>
  <si>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</si>
  <si>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</si>
  <si>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</si>
  <si>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</si>
  <si>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</si>
  <si>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</si>
  <si>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</si>
  <si>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</si>
  <si>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</si>
  <si>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</si>
  <si>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</si>
  <si>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</si>
  <si>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</si>
  <si>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</si>
  <si>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</si>
  <si>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</si>
  <si>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</si>
  <si>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</si>
  <si>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</si>
  <si>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</si>
  <si>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</si>
  <si>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</si>
  <si>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</si>
  <si>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</si>
  <si>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</si>
  <si>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</si>
  <si>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</si>
  <si>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</si>
  <si>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</si>
  <si>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</si>
  <si>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</si>
  <si>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</si>
  <si>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</si>
  <si>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</si>
  <si>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</si>
  <si>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</si>
  <si>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</si>
  <si>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</si>
  <si>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</si>
  <si>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</si>
  <si>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</si>
  <si>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</si>
  <si>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</si>
  <si>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</si>
  <si>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</si>
  <si>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</si>
  <si>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</si>
  <si>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</si>
  <si>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</si>
  <si>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</si>
  <si>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</si>
  <si>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</si>
  <si>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</si>
  <si>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</si>
  <si>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</si>
  <si>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</si>
  <si>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</si>
  <si>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</si>
  <si>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</si>
  <si>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</si>
  <si>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</si>
  <si>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</si>
  <si>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</si>
  <si>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</si>
  <si>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</si>
  <si>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</si>
  <si>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</si>
  <si>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</si>
  <si>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</si>
  <si>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</si>
  <si>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</si>
  <si>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</si>
  <si>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</si>
  <si>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</si>
  <si>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</si>
  <si>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</si>
  <si>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</si>
  <si>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</si>
  <si>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</si>
  <si>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</si>
  <si>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</si>
  <si>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</si>
  <si>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</si>
  <si>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</si>
  <si>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</si>
  <si>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</si>
  <si>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</si>
  <si>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</si>
  <si>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</si>
  <si>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</si>
  <si>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</si>
  <si>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</si>
  <si>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</si>
  <si>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</si>
  <si>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</si>
  <si>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</si>
  <si>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</si>
  <si>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</si>
  <si>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</si>
  <si>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</si>
  <si>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</si>
  <si>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</si>
  <si>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</si>
  <si>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</si>
  <si>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</si>
  <si>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</si>
  <si>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</si>
  <si>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</si>
  <si>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</si>
  <si>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</si>
  <si>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</si>
  <si>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</si>
  <si>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</si>
  <si>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</si>
  <si>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</si>
  <si>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</si>
  <si>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</si>
  <si>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</si>
  <si>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</si>
  <si>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</si>
  <si>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</si>
  <si>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</si>
  <si>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</si>
  <si>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</si>
  <si>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</si>
  <si>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</si>
  <si>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</si>
  <si>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</si>
  <si>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</si>
  <si>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</si>
  <si>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</si>
  <si>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</si>
  <si>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</si>
  <si>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</si>
  <si>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</si>
  <si>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</si>
  <si>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</si>
  <si>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</si>
  <si>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</si>
  <si>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</si>
  <si>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</si>
  <si>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</si>
  <si>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</si>
  <si>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</si>
  <si>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</si>
  <si>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</si>
  <si>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</si>
  <si>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</si>
  <si>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</si>
  <si>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</si>
  <si>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</si>
  <si>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</si>
  <si>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</si>
  <si>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</si>
  <si>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</si>
  <si>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</si>
  <si>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</si>
  <si>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</si>
  <si>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</si>
  <si>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</si>
  <si>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</si>
  <si>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</si>
  <si>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</si>
  <si>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</si>
  <si>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</si>
  <si>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</si>
  <si>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</si>
  <si>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</si>
  <si>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</si>
  <si>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</si>
  <si>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</si>
  <si>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</si>
  <si>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</si>
  <si>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</si>
  <si>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</si>
  <si>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</si>
  <si>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</si>
  <si>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</si>
  <si>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</si>
  <si>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</si>
  <si>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</si>
  <si>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</si>
  <si>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</si>
  <si>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</si>
  <si>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</si>
  <si>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</si>
  <si>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</si>
  <si>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</si>
  <si>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</si>
  <si>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</si>
  <si>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</si>
  <si>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</si>
  <si>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</si>
  <si>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</si>
  <si>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</si>
  <si>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</si>
  <si>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</si>
  <si>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</si>
  <si>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</si>
  <si>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</si>
  <si>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</si>
  <si>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</si>
  <si>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</si>
  <si>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</si>
  <si>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</si>
  <si>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</si>
  <si>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1395/04/31</t>
  </si>
  <si>
    <t>کردستان</t>
  </si>
  <si>
    <t>دهگلان</t>
  </si>
  <si>
    <t xml:space="preserve">حسن آباد </t>
  </si>
  <si>
    <t>توربه ریز</t>
  </si>
  <si>
    <t>عباسجوب</t>
  </si>
  <si>
    <t>میرکی</t>
  </si>
  <si>
    <t>علی آباد لوچ</t>
  </si>
  <si>
    <t>سراب حاجی پمق</t>
  </si>
  <si>
    <t>آلی پینک</t>
  </si>
  <si>
    <t>هلیز آباد</t>
  </si>
  <si>
    <t>تاته رشید</t>
  </si>
  <si>
    <t>تازه آباد قروچای</t>
  </si>
  <si>
    <t>کرگ آباد</t>
  </si>
  <si>
    <t>قروچای</t>
  </si>
  <si>
    <t>نیاز</t>
  </si>
  <si>
    <t>کانی پهن</t>
  </si>
  <si>
    <t>چقماق دره</t>
  </si>
  <si>
    <t>شانوره</t>
  </si>
  <si>
    <t>چاغر بلاغ</t>
  </si>
  <si>
    <t>سراب شیخ حسن</t>
  </si>
  <si>
    <t>قره بلاغ</t>
  </si>
  <si>
    <t>گرگانه</t>
  </si>
  <si>
    <t>ناصر آباد</t>
  </si>
  <si>
    <t>طهماسبقلی</t>
  </si>
  <si>
    <t>کاکوی سفلی</t>
  </si>
  <si>
    <t>قاضی جوب</t>
  </si>
  <si>
    <t>سرواله</t>
  </si>
  <si>
    <t>آرزند</t>
  </si>
  <si>
    <t>بلدستی</t>
  </si>
  <si>
    <t>باران</t>
  </si>
  <si>
    <t>لیلاخ</t>
  </si>
  <si>
    <t>یاس</t>
  </si>
  <si>
    <t>دانا</t>
  </si>
  <si>
    <t>ئاوات</t>
  </si>
  <si>
    <t>پرند</t>
  </si>
  <si>
    <t>بهار</t>
  </si>
  <si>
    <t>پناه</t>
  </si>
  <si>
    <t>ئالا</t>
  </si>
  <si>
    <t>روژان</t>
  </si>
  <si>
    <t>یاسین</t>
  </si>
  <si>
    <t>جوانا</t>
  </si>
  <si>
    <t>ایمان</t>
  </si>
  <si>
    <t>گولان</t>
  </si>
  <si>
    <t>ارشیا</t>
  </si>
  <si>
    <t>شنیا</t>
  </si>
  <si>
    <t>په پوله</t>
  </si>
  <si>
    <t>ئه وین</t>
  </si>
  <si>
    <t xml:space="preserve">کچانی کوردستان </t>
  </si>
  <si>
    <t>ستاره</t>
  </si>
  <si>
    <t>قاصدک</t>
  </si>
  <si>
    <t>شین</t>
  </si>
  <si>
    <t>سورین</t>
  </si>
  <si>
    <t>مهسا</t>
  </si>
  <si>
    <t>النا</t>
  </si>
  <si>
    <t>آریسا</t>
  </si>
  <si>
    <t>گلاله سوره</t>
  </si>
  <si>
    <t>وحدت</t>
  </si>
  <si>
    <t>گوله باخ</t>
  </si>
  <si>
    <t>گلبهار</t>
  </si>
  <si>
    <t>گلدانه</t>
  </si>
  <si>
    <t>صدف</t>
  </si>
  <si>
    <t>نرگس</t>
  </si>
  <si>
    <t>اهورا</t>
  </si>
  <si>
    <t>کوثر</t>
  </si>
  <si>
    <t>سیران</t>
  </si>
  <si>
    <t>نیان</t>
  </si>
  <si>
    <t>نیشتمان</t>
  </si>
  <si>
    <t>خاطره</t>
  </si>
  <si>
    <t>رویا</t>
  </si>
  <si>
    <t>دیلان</t>
  </si>
  <si>
    <t>فرناز</t>
  </si>
  <si>
    <t>مهربان</t>
  </si>
  <si>
    <t>یسنا</t>
  </si>
  <si>
    <t>گندم</t>
  </si>
  <si>
    <t>چیا</t>
  </si>
  <si>
    <t>ئاکو</t>
  </si>
  <si>
    <t>فعال</t>
  </si>
  <si>
    <t>فرزین امانی</t>
  </si>
  <si>
    <t>مرکز نشاط</t>
  </si>
  <si>
    <t>پرستو فعله گری</t>
  </si>
  <si>
    <t>نسرین زارعی</t>
  </si>
  <si>
    <t>سارا عزیزی</t>
  </si>
  <si>
    <t>سوسن خوشنواز</t>
  </si>
  <si>
    <t>ت5</t>
  </si>
  <si>
    <t>ت4</t>
  </si>
  <si>
    <t>پ13</t>
  </si>
  <si>
    <t>پ</t>
  </si>
  <si>
    <t>پ14</t>
  </si>
  <si>
    <t>پ11</t>
  </si>
  <si>
    <t>پ10</t>
  </si>
  <si>
    <t>پ7</t>
  </si>
  <si>
    <t>پ5</t>
  </si>
  <si>
    <t>پ3</t>
  </si>
  <si>
    <t>انیسه کریمی</t>
  </si>
  <si>
    <t>لیلا ویسی</t>
  </si>
  <si>
    <t>شیوا محمدی</t>
  </si>
  <si>
    <t>خدیجه قادر مرزی</t>
  </si>
  <si>
    <t>حمیرا عباسجوبی</t>
  </si>
  <si>
    <t>کلثومه منصوری</t>
  </si>
  <si>
    <t>ذلیخا میرکی</t>
  </si>
  <si>
    <t>شهین یوسفی</t>
  </si>
  <si>
    <t>زینب رستمی</t>
  </si>
  <si>
    <t>سمیه حسین پناهی</t>
  </si>
  <si>
    <t>شب بو علی مرادی</t>
  </si>
  <si>
    <t>منیجه زندی</t>
  </si>
  <si>
    <t>والیه صادقی</t>
  </si>
  <si>
    <t>گوهر حسین پناهی</t>
  </si>
  <si>
    <t>فراست حسین پناهی ابراهیم</t>
  </si>
  <si>
    <t>لیلا حسین پناهی</t>
  </si>
  <si>
    <t>سکینه صیادی</t>
  </si>
  <si>
    <t>خدیجه زارعی</t>
  </si>
  <si>
    <t>مهستی رضایی</t>
  </si>
  <si>
    <t>خرامان امیری</t>
  </si>
  <si>
    <t>فوزیه شیرینی</t>
  </si>
  <si>
    <t>فاطمه طهماسبی</t>
  </si>
  <si>
    <t>صبریه صادقی</t>
  </si>
  <si>
    <t>فریده رضایی</t>
  </si>
  <si>
    <t>شوکت فرج پور</t>
  </si>
  <si>
    <t>لطیفه فیضی</t>
  </si>
  <si>
    <t>ترلان اعظمی</t>
  </si>
  <si>
    <t>سعدیه مفاخری</t>
  </si>
  <si>
    <t>فرخنده عزتی</t>
  </si>
  <si>
    <t>فریده مرادی</t>
  </si>
  <si>
    <t>مرضیه مرادی</t>
  </si>
  <si>
    <t xml:space="preserve"> جیران مجیدی</t>
  </si>
  <si>
    <t>ثریا کرمی</t>
  </si>
  <si>
    <t>شرمین احمدی</t>
  </si>
  <si>
    <t>فرخنده ساروقی</t>
  </si>
  <si>
    <t>چنور عزتی</t>
  </si>
  <si>
    <t>.................</t>
  </si>
  <si>
    <t>ساعت حسین پناهی</t>
  </si>
  <si>
    <t>حیران رشیدی</t>
  </si>
  <si>
    <t>سحر غریبی</t>
  </si>
  <si>
    <t>ناهید حسین پناهی</t>
  </si>
  <si>
    <t>شریفه طریقی</t>
  </si>
  <si>
    <t>معصومه ویسی</t>
  </si>
  <si>
    <t>عطیه نوری</t>
  </si>
  <si>
    <t>ثریا مشیر پناهی</t>
  </si>
  <si>
    <t>آزیتا شیخ حسنی</t>
  </si>
  <si>
    <t>گلاویژ خالدیان</t>
  </si>
  <si>
    <t>صغری میرکی</t>
  </si>
  <si>
    <t>اسرین کریمی</t>
  </si>
  <si>
    <t>فریده خالدیان</t>
  </si>
  <si>
    <t>کلثومه زارعی</t>
  </si>
  <si>
    <t>ثویبه مشیر پناهی</t>
  </si>
  <si>
    <t>ذلیخا عباسجوبی</t>
  </si>
  <si>
    <t>لیلا نادری</t>
  </si>
  <si>
    <t>فرشته عزیزی</t>
  </si>
  <si>
    <t>سارا رحیمی</t>
  </si>
  <si>
    <t>خاطره ساعدی</t>
  </si>
  <si>
    <t>زلیخا زندی</t>
  </si>
  <si>
    <t>فراست زارعی</t>
  </si>
  <si>
    <t>نسترن کریمی</t>
  </si>
  <si>
    <t>ناهیده حسین پناهی</t>
  </si>
  <si>
    <t>مهران حسین پناهی</t>
  </si>
  <si>
    <t>فراست حسین پناهی محمد کریم</t>
  </si>
  <si>
    <t>فروزان شامه</t>
  </si>
  <si>
    <t>مروارید صادقی</t>
  </si>
  <si>
    <t>گلاله محمدی</t>
  </si>
  <si>
    <t>فاطمه غریبی</t>
  </si>
  <si>
    <t>سهیلا کریمی</t>
  </si>
  <si>
    <t>فائزه شیرینی</t>
  </si>
  <si>
    <t>سمیرا مشیر پناهی</t>
  </si>
  <si>
    <t>زهرا صادقی</t>
  </si>
  <si>
    <t>روناک شریفی</t>
  </si>
  <si>
    <t>نجات خالدیان</t>
  </si>
  <si>
    <t>حریره امیر حسینی</t>
  </si>
  <si>
    <t>پروانه منصوری</t>
  </si>
  <si>
    <t>شایسته مجیدی</t>
  </si>
  <si>
    <t>سهیلا رضایی سطری</t>
  </si>
  <si>
    <t>ژیلا مرادی</t>
  </si>
  <si>
    <t>فریبا مرادی</t>
  </si>
  <si>
    <t>آرزو عزتی</t>
  </si>
  <si>
    <t>ایران داوودی</t>
  </si>
  <si>
    <t>سعدیه ناصر آبادی</t>
  </si>
  <si>
    <t>طیبه مرادی</t>
  </si>
  <si>
    <t>آمنه عزتی</t>
  </si>
  <si>
    <t>فهیمه حیدری</t>
  </si>
  <si>
    <t>شهلا صمدی</t>
  </si>
  <si>
    <t>مریم صفایی</t>
  </si>
  <si>
    <t>سوما محمدی</t>
  </si>
  <si>
    <t>زینب سیفی</t>
  </si>
  <si>
    <t>مریم احمدی</t>
  </si>
  <si>
    <t>مریم غفوری</t>
  </si>
  <si>
    <t>کبری بابایی</t>
  </si>
  <si>
    <t>شهلا کریمیان</t>
  </si>
  <si>
    <t>مهناز محمودی</t>
  </si>
  <si>
    <t>سمیه برخورداری</t>
  </si>
  <si>
    <t>چنور حسین پناهی</t>
  </si>
  <si>
    <t>چینی خالدیان</t>
  </si>
  <si>
    <t>ناهید مرادی</t>
  </si>
  <si>
    <t>سمیرا خالدیان</t>
  </si>
  <si>
    <t>فرهناز رضایی</t>
  </si>
  <si>
    <t>فریبا مجیدی</t>
  </si>
  <si>
    <t>کژال صیادی</t>
  </si>
  <si>
    <t>شادی میرکی</t>
  </si>
  <si>
    <t>چیمن میرکی</t>
  </si>
  <si>
    <t xml:space="preserve">شایسته ویسیان </t>
  </si>
  <si>
    <t>سیران زندی</t>
  </si>
  <si>
    <t>هدی حسینی</t>
  </si>
  <si>
    <t>سنایت زندی</t>
  </si>
  <si>
    <t>ژاله حسین پناهی</t>
  </si>
  <si>
    <t>بدریه کریمی</t>
  </si>
  <si>
    <t>نگار سیف پناهی</t>
  </si>
  <si>
    <t>حلیمه حسین پناهی</t>
  </si>
  <si>
    <t>چمن رفیعی</t>
  </si>
  <si>
    <t>مرضیه غریبی</t>
  </si>
  <si>
    <t>زعفران سیف پناهی</t>
  </si>
  <si>
    <t>شایسته کریمی</t>
  </si>
  <si>
    <t>الهام رحمانی</t>
  </si>
  <si>
    <t>بدریه ایزدی</t>
  </si>
  <si>
    <t>شربت صادقی</t>
  </si>
  <si>
    <t>رویا صادقی</t>
  </si>
  <si>
    <t>............</t>
  </si>
  <si>
    <t>فراست مجیدی</t>
  </si>
  <si>
    <t>پریا فتحی</t>
  </si>
  <si>
    <t>حمیرا عزیزی</t>
  </si>
  <si>
    <t>بهار محمدی</t>
  </si>
  <si>
    <t>پروین محمدی</t>
  </si>
  <si>
    <t>ویدا مجیدی</t>
  </si>
  <si>
    <t>فریبا علی پناه</t>
  </si>
  <si>
    <t>رویا احمدی</t>
  </si>
  <si>
    <t>زهرا گوشبر</t>
  </si>
  <si>
    <t>فریبا مفاخری</t>
  </si>
  <si>
    <t>سیران عزیزی</t>
  </si>
  <si>
    <t>شهناز خالدیان</t>
  </si>
  <si>
    <t>ایران حسین پناهی</t>
  </si>
  <si>
    <t>صبری قوامی</t>
  </si>
  <si>
    <t>ملیحه حسین پناهی</t>
  </si>
  <si>
    <t>...........</t>
  </si>
  <si>
    <t>روژین احمدی</t>
  </si>
  <si>
    <t>.............</t>
  </si>
  <si>
    <t>.........</t>
  </si>
  <si>
    <t>..........</t>
  </si>
  <si>
    <t>پریسا اصلانی</t>
  </si>
  <si>
    <t>1-</t>
  </si>
  <si>
    <t>1+</t>
  </si>
  <si>
    <t>2+</t>
  </si>
  <si>
    <t>5-</t>
  </si>
  <si>
    <t>قوی</t>
  </si>
  <si>
    <t>متوسط</t>
  </si>
  <si>
    <t>ضعیف</t>
  </si>
  <si>
    <t>کم</t>
  </si>
  <si>
    <t>ندارد</t>
  </si>
  <si>
    <t>تشکیل نشده</t>
  </si>
  <si>
    <t>ماهانه</t>
  </si>
  <si>
    <t>مرتب</t>
  </si>
  <si>
    <t>دارد</t>
  </si>
  <si>
    <t>انجام شده</t>
  </si>
  <si>
    <t>انجام نشده</t>
  </si>
  <si>
    <t>بی نقص</t>
  </si>
  <si>
    <t>94/5/25</t>
  </si>
  <si>
    <t>94/11/20</t>
  </si>
  <si>
    <t>94/11/25</t>
  </si>
  <si>
    <t>95/3/24</t>
  </si>
  <si>
    <t>94/7/7</t>
  </si>
  <si>
    <t>95/3/19</t>
  </si>
  <si>
    <t>94/6/27</t>
  </si>
  <si>
    <t>94/10/28</t>
  </si>
  <si>
    <t>94/10/13</t>
  </si>
  <si>
    <t>94/10/14</t>
  </si>
  <si>
    <t>94/11/1</t>
  </si>
  <si>
    <t>94/11/10</t>
  </si>
  <si>
    <t>95/3/1</t>
  </si>
  <si>
    <t>94/12/1</t>
  </si>
  <si>
    <t>95/1/16</t>
  </si>
  <si>
    <t>95/4/3</t>
  </si>
  <si>
    <t>مرکزی</t>
  </si>
  <si>
    <t>قروه مرکزی</t>
  </si>
  <si>
    <t>مولوی کرد</t>
  </si>
  <si>
    <t>95/10/2</t>
  </si>
  <si>
    <t>96/1/22</t>
  </si>
  <si>
    <t>96/1/17</t>
  </si>
  <si>
    <t>96/2/25</t>
  </si>
  <si>
    <t>96/2/29</t>
  </si>
  <si>
    <t>96/2/27</t>
  </si>
  <si>
    <t>96/2/28</t>
  </si>
  <si>
    <t>حسن آباد</t>
  </si>
  <si>
    <t>دریافت وام بانکی</t>
  </si>
  <si>
    <t>شعبه</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</si>
</sst>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523">
    <xf numFmtId="0" fontId="0" fillId="0" borderId="0" xfId="0"/>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29"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33"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57" xfId="0" applyNumberFormat="1" applyFont="1" applyFill="1" applyBorder="1" applyAlignment="1">
      <alignment horizontal="center" vertical="center" textRotation="90" wrapText="1" readingOrder="2"/>
    </xf>
    <xf numFmtId="3" fontId="28" fillId="21" borderId="59" xfId="0" applyNumberFormat="1" applyFont="1" applyFill="1" applyBorder="1" applyAlignment="1">
      <alignment horizontal="center" vertical="center" textRotation="90" wrapText="1" readingOrder="2"/>
    </xf>
    <xf numFmtId="3" fontId="32" fillId="21" borderId="32" xfId="0" applyNumberFormat="1" applyFont="1" applyFill="1" applyBorder="1" applyAlignment="1">
      <alignment horizontal="center" vertical="center" wrapText="1"/>
    </xf>
    <xf numFmtId="3" fontId="33" fillId="21" borderId="47"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3" fontId="28" fillId="21" borderId="46" xfId="0" applyNumberFormat="1" applyFont="1" applyFill="1" applyBorder="1" applyAlignment="1">
      <alignment horizontal="center" vertical="center" textRotation="90" wrapText="1" readingOrder="2"/>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33" fillId="21" borderId="35" xfId="0" applyNumberFormat="1" applyFont="1" applyFill="1" applyBorder="1" applyAlignment="1">
      <alignment horizontal="center" vertical="center" wrapText="1"/>
    </xf>
    <xf numFmtId="3" fontId="33" fillId="21" borderId="60"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8"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28" fillId="20" borderId="70" xfId="0" applyNumberFormat="1" applyFont="1" applyFill="1" applyBorder="1" applyAlignment="1">
      <alignment horizontal="center" vertical="center" textRotation="90" wrapText="1" readingOrder="2"/>
    </xf>
    <xf numFmtId="3" fontId="28" fillId="20" borderId="58" xfId="0" applyNumberFormat="1" applyFont="1" applyFill="1" applyBorder="1" applyAlignment="1">
      <alignment horizontal="center" vertical="center" textRotation="90" wrapText="1" readingOrder="2"/>
    </xf>
    <xf numFmtId="3" fontId="22" fillId="20" borderId="52" xfId="0" applyNumberFormat="1" applyFont="1" applyFill="1" applyBorder="1" applyAlignment="1">
      <alignment horizontal="center" vertical="center"/>
    </xf>
    <xf numFmtId="3" fontId="22" fillId="20" borderId="57" xfId="0" applyNumberFormat="1" applyFont="1" applyFill="1" applyBorder="1" applyAlignment="1">
      <alignment horizontal="center" vertical="center"/>
    </xf>
    <xf numFmtId="3" fontId="22"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8" fillId="20" borderId="37" xfId="0" applyNumberFormat="1" applyFont="1" applyFill="1" applyBorder="1" applyAlignment="1">
      <alignment horizontal="center" vertical="center" textRotation="90"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35"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52"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1"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56"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15"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2"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2" fillId="15" borderId="24"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76" xfId="0" applyNumberFormat="1" applyFont="1" applyFill="1" applyBorder="1" applyAlignment="1">
      <alignment horizontal="center" vertical="center"/>
    </xf>
    <xf numFmtId="3" fontId="22" fillId="15" borderId="65"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5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3" fontId="7" fillId="5" borderId="22" xfId="0" applyNumberFormat="1" applyFont="1" applyFill="1" applyBorder="1" applyAlignment="1" applyProtection="1">
      <alignment horizontal="center" vertical="center" wrapText="1" readingOrder="2"/>
    </xf>
    <xf numFmtId="3" fontId="0" fillId="0" borderId="22" xfId="0" applyNumberFormat="1" applyBorder="1" applyAlignment="1" applyProtection="1">
      <alignment wrapText="1"/>
      <protection locked="0"/>
    </xf>
    <xf numFmtId="3" fontId="10" fillId="0" borderId="22" xfId="0" applyNumberFormat="1" applyFont="1" applyBorder="1" applyAlignment="1" applyProtection="1">
      <alignment horizontal="center" vertical="center" wrapText="1"/>
      <protection locked="0"/>
    </xf>
    <xf numFmtId="3" fontId="1" fillId="2" borderId="22" xfId="0" applyNumberFormat="1" applyFont="1" applyFill="1" applyBorder="1" applyAlignment="1" applyProtection="1">
      <alignment horizontal="justify" vertical="center" wrapText="1"/>
      <protection locked="0"/>
    </xf>
    <xf numFmtId="3" fontId="8" fillId="0" borderId="22" xfId="0" applyNumberFormat="1" applyFont="1" applyBorder="1" applyAlignment="1" applyProtection="1">
      <alignment horizontal="center" vertical="center" wrapText="1"/>
      <protection locked="0"/>
    </xf>
    <xf numFmtId="3" fontId="5" fillId="0" borderId="22" xfId="0" applyNumberFormat="1" applyFont="1" applyBorder="1" applyAlignment="1" applyProtection="1">
      <alignment horizontal="center" vertical="center" wrapText="1"/>
      <protection locked="0"/>
    </xf>
    <xf numFmtId="3" fontId="3" fillId="0" borderId="22" xfId="0" applyNumberFormat="1" applyFont="1" applyBorder="1" applyAlignment="1" applyProtection="1">
      <alignment horizontal="center" vertical="center" wrapText="1"/>
      <protection locked="0"/>
    </xf>
    <xf numFmtId="3" fontId="2" fillId="5" borderId="22" xfId="0" applyNumberFormat="1" applyFont="1" applyFill="1" applyBorder="1" applyAlignment="1" applyProtection="1">
      <alignment horizontal="justify" vertical="center" wrapText="1" readingOrder="2"/>
    </xf>
    <xf numFmtId="3" fontId="9" fillId="5" borderId="22" xfId="0" applyNumberFormat="1" applyFont="1" applyFill="1" applyBorder="1" applyAlignment="1" applyProtection="1">
      <alignment horizontal="center" vertical="center" wrapText="1" readingOrder="2"/>
      <protection locked="0"/>
    </xf>
    <xf numFmtId="3" fontId="2" fillId="5" borderId="22" xfId="0" applyNumberFormat="1" applyFont="1" applyFill="1" applyBorder="1" applyAlignment="1" applyProtection="1">
      <alignment horizontal="center" vertical="center" wrapText="1" readingOrder="2"/>
      <protection locked="0"/>
    </xf>
    <xf numFmtId="3" fontId="7" fillId="5" borderId="22" xfId="0" applyNumberFormat="1" applyFont="1" applyFill="1" applyBorder="1" applyAlignment="1" applyProtection="1">
      <alignment horizontal="justify" vertical="center" wrapText="1" readingOrder="2"/>
    </xf>
    <xf numFmtId="3" fontId="7" fillId="5" borderId="22" xfId="0" applyNumberFormat="1" applyFont="1" applyFill="1" applyBorder="1" applyAlignment="1" applyProtection="1">
      <alignment horizontal="center" vertical="center" wrapText="1" readingOrder="2"/>
      <protection locked="0"/>
    </xf>
    <xf numFmtId="3" fontId="7" fillId="4" borderId="22" xfId="0" applyNumberFormat="1" applyFont="1" applyFill="1" applyBorder="1" applyAlignment="1" applyProtection="1">
      <alignment horizontal="justify" vertical="center" wrapText="1" readingOrder="2"/>
    </xf>
    <xf numFmtId="3" fontId="5" fillId="4" borderId="22" xfId="0" applyNumberFormat="1" applyFont="1" applyFill="1" applyBorder="1" applyAlignment="1" applyProtection="1">
      <alignment horizontal="center" vertical="center" wrapText="1" readingOrder="2"/>
      <protection locked="0"/>
    </xf>
    <xf numFmtId="0" fontId="0" fillId="0" borderId="22" xfId="0" applyNumberFormat="1" applyBorder="1" applyAlignment="1" applyProtection="1">
      <alignment wrapText="1"/>
      <protection locked="0"/>
    </xf>
    <xf numFmtId="0" fontId="7" fillId="4" borderId="22" xfId="0" applyNumberFormat="1" applyFont="1" applyFill="1" applyBorder="1" applyAlignment="1" applyProtection="1">
      <alignment horizontal="justify" vertical="center" wrapText="1" readingOrder="2"/>
    </xf>
    <xf numFmtId="0" fontId="5" fillId="4" borderId="22" xfId="0" applyNumberFormat="1" applyFont="1" applyFill="1" applyBorder="1" applyAlignment="1" applyProtection="1">
      <alignment horizontal="center" vertical="center" wrapText="1" readingOrder="2"/>
      <protection locked="0"/>
    </xf>
    <xf numFmtId="1" fontId="0" fillId="0" borderId="22" xfId="0" applyNumberFormat="1" applyBorder="1" applyAlignment="1" applyProtection="1">
      <alignment wrapText="1"/>
      <protection locked="0"/>
    </xf>
    <xf numFmtId="1" fontId="7" fillId="4" borderId="22" xfId="0" applyNumberFormat="1" applyFont="1" applyFill="1" applyBorder="1" applyAlignment="1" applyProtection="1">
      <alignment horizontal="justify" vertical="center" wrapText="1" readingOrder="2"/>
    </xf>
    <xf numFmtId="1" fontId="5" fillId="4" borderId="22" xfId="0" applyNumberFormat="1" applyFont="1" applyFill="1" applyBorder="1" applyAlignment="1" applyProtection="1">
      <alignment horizontal="center" vertical="center" wrapText="1" readingOrder="2"/>
      <protection locked="0"/>
    </xf>
    <xf numFmtId="1" fontId="7" fillId="2" borderId="22" xfId="0" applyNumberFormat="1" applyFont="1" applyFill="1" applyBorder="1" applyAlignment="1" applyProtection="1">
      <alignment horizontal="justify" vertical="center" wrapText="1" readingOrder="2"/>
    </xf>
    <xf numFmtId="3" fontId="5" fillId="2" borderId="22" xfId="0" applyNumberFormat="1" applyFont="1" applyFill="1" applyBorder="1" applyAlignment="1" applyProtection="1">
      <alignment horizontal="center" vertical="center" wrapText="1" readingOrder="2"/>
      <protection locked="0"/>
    </xf>
    <xf numFmtId="3" fontId="5" fillId="2" borderId="22" xfId="0" applyNumberFormat="1" applyFont="1" applyFill="1" applyBorder="1" applyAlignment="1" applyProtection="1">
      <alignment horizontal="right" vertical="center" wrapText="1" readingOrder="2"/>
      <protection locked="0"/>
    </xf>
    <xf numFmtId="3" fontId="5" fillId="2" borderId="22" xfId="0" applyNumberFormat="1" applyFont="1" applyFill="1" applyBorder="1" applyAlignment="1" applyProtection="1">
      <alignment horizontal="center" vertical="center" wrapText="1" readingOrder="1"/>
      <protection locked="0"/>
    </xf>
    <xf numFmtId="3" fontId="0" fillId="2" borderId="22" xfId="0" applyNumberFormat="1" applyFill="1" applyBorder="1" applyAlignment="1" applyProtection="1">
      <alignment wrapText="1"/>
      <protection locked="0"/>
    </xf>
    <xf numFmtId="3" fontId="5" fillId="9" borderId="22" xfId="0" applyNumberFormat="1" applyFont="1" applyFill="1" applyBorder="1" applyAlignment="1" applyProtection="1">
      <alignment horizontal="justify" vertical="center" wrapText="1" readingOrder="2"/>
    </xf>
    <xf numFmtId="3" fontId="5" fillId="9" borderId="22" xfId="0" applyNumberFormat="1" applyFont="1" applyFill="1" applyBorder="1" applyAlignment="1" applyProtection="1">
      <alignment horizontal="center" vertical="center" wrapText="1" readingOrder="1"/>
      <protection locked="0"/>
    </xf>
    <xf numFmtId="3" fontId="7" fillId="9" borderId="22" xfId="0" applyNumberFormat="1" applyFont="1" applyFill="1" applyBorder="1" applyAlignment="1" applyProtection="1">
      <alignment horizontal="center" vertical="center" wrapText="1" readingOrder="1"/>
    </xf>
    <xf numFmtId="3" fontId="7" fillId="9" borderId="22" xfId="0" applyNumberFormat="1" applyFont="1" applyFill="1" applyBorder="1" applyAlignment="1" applyProtection="1">
      <alignment horizontal="center" vertical="center" wrapText="1" readingOrder="2"/>
    </xf>
    <xf numFmtId="3" fontId="5" fillId="6" borderId="22" xfId="0" applyNumberFormat="1" applyFont="1" applyFill="1" applyBorder="1" applyAlignment="1" applyProtection="1">
      <alignment horizontal="justify" vertical="center" wrapText="1" readingOrder="2"/>
    </xf>
    <xf numFmtId="3" fontId="5" fillId="6" borderId="22" xfId="0" applyNumberFormat="1" applyFont="1" applyFill="1" applyBorder="1" applyAlignment="1" applyProtection="1">
      <alignment horizontal="center" vertical="center" wrapText="1" readingOrder="1"/>
      <protection locked="0"/>
    </xf>
    <xf numFmtId="3" fontId="5" fillId="7" borderId="22" xfId="0" applyNumberFormat="1" applyFont="1" applyFill="1" applyBorder="1" applyAlignment="1" applyProtection="1">
      <alignment horizontal="justify" vertical="center" wrapText="1" readingOrder="2"/>
    </xf>
    <xf numFmtId="3" fontId="5" fillId="7" borderId="22" xfId="0" applyNumberFormat="1" applyFont="1" applyFill="1" applyBorder="1" applyAlignment="1" applyProtection="1">
      <alignment horizontal="center" vertical="center" wrapText="1" readingOrder="1"/>
      <protection locked="0"/>
    </xf>
    <xf numFmtId="3" fontId="5" fillId="11" borderId="22" xfId="0" applyNumberFormat="1" applyFont="1" applyFill="1" applyBorder="1" applyAlignment="1" applyProtection="1">
      <alignment horizontal="justify" vertical="center" wrapText="1" readingOrder="2"/>
    </xf>
    <xf numFmtId="3" fontId="5" fillId="11" borderId="22" xfId="0" applyNumberFormat="1" applyFont="1" applyFill="1" applyBorder="1" applyAlignment="1" applyProtection="1">
      <alignment horizontal="center" vertical="center" wrapText="1" readingOrder="1"/>
      <protection locked="0"/>
    </xf>
    <xf numFmtId="3" fontId="5" fillId="8" borderId="22" xfId="0" applyNumberFormat="1" applyFont="1" applyFill="1" applyBorder="1" applyAlignment="1" applyProtection="1">
      <alignment horizontal="justify" vertical="center" wrapText="1" readingOrder="2"/>
    </xf>
    <xf numFmtId="3" fontId="15" fillId="8" borderId="22" xfId="0" applyNumberFormat="1" applyFont="1" applyFill="1" applyBorder="1" applyAlignment="1" applyProtection="1">
      <alignment horizontal="center" vertical="center" wrapText="1" readingOrder="1"/>
      <protection locked="0"/>
    </xf>
    <xf numFmtId="3" fontId="15" fillId="8" borderId="22" xfId="0" applyNumberFormat="1" applyFont="1" applyFill="1" applyBorder="1" applyAlignment="1" applyProtection="1">
      <alignment horizontal="center" vertical="center" wrapText="1" readingOrder="2"/>
      <protection locked="0"/>
    </xf>
    <xf numFmtId="3" fontId="15" fillId="8" borderId="22" xfId="0" applyNumberFormat="1" applyFont="1" applyFill="1" applyBorder="1" applyAlignment="1" applyProtection="1">
      <alignment horizontal="center" vertical="center" wrapText="1" readingOrder="2"/>
    </xf>
    <xf numFmtId="3" fontId="7" fillId="8" borderId="22" xfId="0" applyNumberFormat="1" applyFont="1" applyFill="1" applyBorder="1" applyAlignment="1" applyProtection="1">
      <alignment horizontal="justify" vertical="center" wrapText="1" readingOrder="2"/>
    </xf>
    <xf numFmtId="3" fontId="16" fillId="8" borderId="22" xfId="0" applyNumberFormat="1" applyFont="1" applyFill="1" applyBorder="1" applyAlignment="1" applyProtection="1">
      <alignment horizontal="center" vertical="center" wrapText="1" readingOrder="1"/>
    </xf>
    <xf numFmtId="3" fontId="7" fillId="8" borderId="22" xfId="0" applyNumberFormat="1" applyFont="1" applyFill="1" applyBorder="1" applyAlignment="1" applyProtection="1">
      <alignment horizontal="right" vertical="center" wrapText="1" readingOrder="2"/>
    </xf>
    <xf numFmtId="49" fontId="15" fillId="8" borderId="22" xfId="0" applyNumberFormat="1" applyFont="1" applyFill="1" applyBorder="1" applyAlignment="1" applyProtection="1">
      <alignment horizontal="center" vertical="center" wrapText="1" readingOrder="2"/>
      <protection locked="0"/>
    </xf>
    <xf numFmtId="1" fontId="16" fillId="8" borderId="22" xfId="0" applyNumberFormat="1" applyFont="1" applyFill="1" applyBorder="1" applyAlignment="1" applyProtection="1">
      <alignment horizontal="center" vertical="center" wrapText="1" readingOrder="1"/>
    </xf>
    <xf numFmtId="3" fontId="5" fillId="24" borderId="22" xfId="0" applyNumberFormat="1" applyFont="1" applyFill="1" applyBorder="1" applyAlignment="1" applyProtection="1">
      <alignment horizontal="justify" vertical="center" wrapText="1" readingOrder="2"/>
    </xf>
    <xf numFmtId="3" fontId="18" fillId="24" borderId="22" xfId="0" applyNumberFormat="1" applyFont="1" applyFill="1" applyBorder="1" applyAlignment="1" applyProtection="1">
      <alignment horizontal="center" vertical="center" wrapText="1" readingOrder="2"/>
      <protection locked="0"/>
    </xf>
    <xf numFmtId="3" fontId="19" fillId="24" borderId="22" xfId="0" applyNumberFormat="1" applyFont="1" applyFill="1" applyBorder="1" applyAlignment="1" applyProtection="1">
      <alignment horizontal="center" vertical="center" wrapText="1" readingOrder="2"/>
    </xf>
    <xf numFmtId="3" fontId="19" fillId="9" borderId="22" xfId="0" applyNumberFormat="1" applyFont="1" applyFill="1" applyBorder="1" applyAlignment="1" applyProtection="1">
      <alignment horizontal="center" vertical="center" wrapText="1" readingOrder="2"/>
    </xf>
    <xf numFmtId="3" fontId="15" fillId="9" borderId="22" xfId="0" applyNumberFormat="1" applyFont="1" applyFill="1" applyBorder="1" applyAlignment="1" applyProtection="1">
      <alignment horizontal="center" vertical="center" wrapText="1" readingOrder="2"/>
      <protection locked="0"/>
    </xf>
    <xf numFmtId="3" fontId="18" fillId="9" borderId="22" xfId="0" applyNumberFormat="1" applyFont="1" applyFill="1" applyBorder="1" applyAlignment="1" applyProtection="1">
      <alignment horizontal="center" vertical="center" wrapText="1" readingOrder="2"/>
      <protection locked="0"/>
    </xf>
    <xf numFmtId="3" fontId="16" fillId="9" borderId="22" xfId="0" applyNumberFormat="1" applyFont="1" applyFill="1" applyBorder="1" applyAlignment="1" applyProtection="1">
      <alignment horizontal="center" vertical="center" wrapText="1" readingOrder="2"/>
    </xf>
    <xf numFmtId="3" fontId="5" fillId="22" borderId="22" xfId="0" applyNumberFormat="1" applyFont="1" applyFill="1" applyBorder="1" applyAlignment="1" applyProtection="1">
      <alignment horizontal="justify" vertical="center" wrapText="1" readingOrder="2"/>
    </xf>
    <xf numFmtId="3" fontId="16" fillId="22" borderId="22" xfId="0" applyNumberFormat="1" applyFont="1" applyFill="1" applyBorder="1" applyAlignment="1" applyProtection="1">
      <alignment horizontal="center" vertical="center" wrapText="1" readingOrder="2"/>
    </xf>
    <xf numFmtId="3" fontId="15" fillId="22" borderId="22" xfId="0" applyNumberFormat="1" applyFont="1" applyFill="1" applyBorder="1" applyAlignment="1" applyProtection="1">
      <alignment horizontal="center" vertical="center" wrapText="1" readingOrder="2"/>
      <protection locked="0"/>
    </xf>
    <xf numFmtId="3" fontId="18" fillId="22" borderId="22" xfId="0" applyNumberFormat="1" applyFont="1" applyFill="1" applyBorder="1" applyAlignment="1" applyProtection="1">
      <alignment horizontal="center" vertical="center" wrapText="1" readingOrder="2"/>
      <protection locked="0"/>
    </xf>
    <xf numFmtId="3" fontId="5" fillId="23" borderId="22" xfId="0" applyNumberFormat="1" applyFont="1" applyFill="1" applyBorder="1" applyAlignment="1" applyProtection="1">
      <alignment horizontal="justify" vertical="center" wrapText="1" readingOrder="2"/>
    </xf>
    <xf numFmtId="3" fontId="16" fillId="23" borderId="22" xfId="0" applyNumberFormat="1" applyFont="1" applyFill="1" applyBorder="1" applyAlignment="1" applyProtection="1">
      <alignment horizontal="center" vertical="center" wrapText="1" readingOrder="2"/>
    </xf>
    <xf numFmtId="3" fontId="15" fillId="23" borderId="22" xfId="0" applyNumberFormat="1" applyFont="1" applyFill="1" applyBorder="1" applyAlignment="1" applyProtection="1">
      <alignment horizontal="center" vertical="center" wrapText="1" readingOrder="2"/>
      <protection locked="0"/>
    </xf>
    <xf numFmtId="3" fontId="18" fillId="23" borderId="22" xfId="0" applyNumberFormat="1" applyFont="1" applyFill="1" applyBorder="1" applyAlignment="1" applyProtection="1">
      <alignment horizontal="center" vertical="center" wrapText="1" readingOrder="2"/>
      <protection locked="0"/>
    </xf>
    <xf numFmtId="3" fontId="5" fillId="10" borderId="22" xfId="0" applyNumberFormat="1" applyFont="1" applyFill="1" applyBorder="1" applyAlignment="1" applyProtection="1">
      <alignment horizontal="justify" vertical="center" wrapText="1" readingOrder="2"/>
    </xf>
    <xf numFmtId="3" fontId="16" fillId="10" borderId="22" xfId="0" applyNumberFormat="1" applyFont="1" applyFill="1" applyBorder="1" applyAlignment="1" applyProtection="1">
      <alignment horizontal="center" vertical="center" wrapText="1" readingOrder="2"/>
    </xf>
    <xf numFmtId="3" fontId="15" fillId="10" borderId="22" xfId="0" applyNumberFormat="1" applyFont="1" applyFill="1" applyBorder="1" applyAlignment="1" applyProtection="1">
      <alignment horizontal="center" vertical="center" wrapText="1" readingOrder="2"/>
      <protection locked="0"/>
    </xf>
    <xf numFmtId="3" fontId="15" fillId="9" borderId="22" xfId="0" applyNumberFormat="1" applyFont="1" applyFill="1" applyBorder="1" applyAlignment="1" applyProtection="1">
      <alignment horizontal="center" vertical="center" wrapText="1" readingOrder="2"/>
    </xf>
    <xf numFmtId="3" fontId="5" fillId="9" borderId="22" xfId="0" applyNumberFormat="1" applyFont="1" applyFill="1" applyBorder="1" applyAlignment="1" applyProtection="1">
      <alignment horizontal="right" vertical="center" wrapText="1" readingOrder="2"/>
    </xf>
    <xf numFmtId="3" fontId="5" fillId="9" borderId="22" xfId="0" applyNumberFormat="1" applyFont="1" applyFill="1" applyBorder="1" applyAlignment="1" applyProtection="1">
      <alignment horizontal="center" vertical="center" wrapText="1" readingOrder="2"/>
      <protection locked="0"/>
    </xf>
    <xf numFmtId="3" fontId="5" fillId="9" borderId="22" xfId="0" applyNumberFormat="1" applyFont="1" applyFill="1" applyBorder="1" applyAlignment="1" applyProtection="1">
      <alignment horizontal="center" wrapText="1"/>
      <protection locked="0"/>
    </xf>
    <xf numFmtId="3" fontId="5" fillId="5" borderId="22" xfId="0" applyNumberFormat="1" applyFont="1" applyFill="1" applyBorder="1" applyAlignment="1" applyProtection="1">
      <alignment horizontal="justify" vertical="center" wrapText="1" readingOrder="2"/>
    </xf>
    <xf numFmtId="3" fontId="5" fillId="5" borderId="22" xfId="0" applyNumberFormat="1" applyFont="1" applyFill="1" applyBorder="1" applyAlignment="1" applyProtection="1">
      <alignment horizontal="center" vertical="center" wrapText="1" readingOrder="2"/>
      <protection locked="0"/>
    </xf>
    <xf numFmtId="3" fontId="5" fillId="5" borderId="22" xfId="0" applyNumberFormat="1" applyFont="1" applyFill="1" applyBorder="1" applyAlignment="1" applyProtection="1">
      <alignment horizontal="center" wrapText="1"/>
      <protection locked="0"/>
    </xf>
    <xf numFmtId="3" fontId="5" fillId="13" borderId="22" xfId="0" applyNumberFormat="1" applyFont="1" applyFill="1" applyBorder="1" applyAlignment="1" applyProtection="1">
      <alignment horizontal="center" vertical="center" wrapText="1" readingOrder="2"/>
      <protection locked="0"/>
    </xf>
    <xf numFmtId="3" fontId="5" fillId="13" borderId="22" xfId="0" applyNumberFormat="1" applyFont="1" applyFill="1" applyBorder="1" applyAlignment="1" applyProtection="1">
      <alignment horizontal="center" wrapText="1"/>
      <protection locked="0"/>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3" fontId="4" fillId="3" borderId="22" xfId="0" applyNumberFormat="1" applyFont="1" applyFill="1" applyBorder="1" applyAlignment="1" applyProtection="1">
      <alignment horizontal="center" vertical="center" textRotation="90" wrapText="1" readingOrder="2"/>
    </xf>
    <xf numFmtId="3" fontId="20" fillId="3" borderId="22" xfId="0" applyNumberFormat="1" applyFont="1" applyFill="1" applyBorder="1" applyAlignment="1" applyProtection="1">
      <alignment horizontal="center" vertical="center" textRotation="90" wrapText="1" readingOrder="2"/>
    </xf>
    <xf numFmtId="0" fontId="23" fillId="13" borderId="22" xfId="0" applyFont="1" applyFill="1" applyBorder="1" applyAlignment="1">
      <alignment horizontal="center" vertical="center" wrapText="1"/>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39"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0" fontId="2" fillId="19" borderId="18"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6"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0" fontId="16" fillId="0" borderId="40" xfId="0" applyFont="1" applyFill="1" applyBorder="1" applyAlignment="1">
      <alignment horizontal="center"/>
    </xf>
    <xf numFmtId="0" fontId="16" fillId="0" borderId="41" xfId="0" applyFont="1" applyFill="1" applyBorder="1" applyAlignment="1">
      <alignment horizontal="center"/>
    </xf>
    <xf numFmtId="0" fontId="16" fillId="0" borderId="63" xfId="0" applyFont="1" applyFill="1" applyBorder="1" applyAlignment="1">
      <alignment horizontal="center"/>
    </xf>
    <xf numFmtId="0" fontId="16" fillId="0" borderId="42" xfId="0" applyFont="1" applyFill="1" applyBorder="1" applyAlignment="1">
      <alignment horizontal="center"/>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2" fillId="0" borderId="17" xfId="0" applyNumberFormat="1" applyFont="1" applyBorder="1" applyAlignment="1">
      <alignment horizontal="center"/>
    </xf>
    <xf numFmtId="0" fontId="22" fillId="0" borderId="63" xfId="0" applyFont="1" applyBorder="1" applyAlignment="1">
      <alignment horizontal="center"/>
    </xf>
    <xf numFmtId="0" fontId="22" fillId="0" borderId="18" xfId="0" applyFont="1" applyBorder="1" applyAlignment="1">
      <alignment horizontal="center"/>
    </xf>
    <xf numFmtId="3" fontId="29" fillId="0" borderId="63"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6" xfId="0" applyNumberFormat="1" applyFont="1" applyBorder="1" applyAlignment="1">
      <alignment horizontal="center" vertical="center" textRotation="90" wrapText="1" readingOrder="2"/>
    </xf>
    <xf numFmtId="3" fontId="28" fillId="0" borderId="70"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58"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79"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200"/>
    <col min="2" max="2" width="7.28515625" style="200" customWidth="1"/>
    <col min="3" max="3" width="6.85546875" style="200" customWidth="1"/>
    <col min="4" max="4" width="35.28515625" style="200" customWidth="1"/>
    <col min="5" max="16384" width="9.140625" style="200"/>
  </cols>
  <sheetData>
    <row r="1" spans="2:21" ht="18" thickBot="1" x14ac:dyDescent="0.45"/>
    <row r="2" spans="2:21" ht="18.75" thickBot="1" x14ac:dyDescent="0.45">
      <c r="B2" s="371" t="s">
        <v>305</v>
      </c>
      <c r="C2" s="370"/>
      <c r="D2" s="201" t="s">
        <v>306</v>
      </c>
      <c r="E2" s="369" t="s">
        <v>307</v>
      </c>
      <c r="F2" s="369"/>
      <c r="G2" s="369"/>
      <c r="H2" s="369"/>
      <c r="I2" s="369"/>
      <c r="J2" s="369"/>
      <c r="K2" s="369"/>
      <c r="L2" s="369"/>
      <c r="M2" s="369"/>
      <c r="N2" s="369"/>
      <c r="O2" s="369"/>
      <c r="P2" s="369"/>
      <c r="Q2" s="369"/>
      <c r="R2" s="369"/>
      <c r="S2" s="369"/>
      <c r="T2" s="369"/>
      <c r="U2" s="370"/>
    </row>
    <row r="3" spans="2:21" ht="18" thickBot="1" x14ac:dyDescent="0.45">
      <c r="B3" s="361" t="s">
        <v>14</v>
      </c>
      <c r="C3" s="362"/>
      <c r="D3" s="189" t="s">
        <v>56</v>
      </c>
      <c r="E3" s="393" t="s">
        <v>311</v>
      </c>
      <c r="F3" s="394"/>
      <c r="G3" s="394"/>
      <c r="H3" s="394"/>
      <c r="I3" s="394"/>
      <c r="J3" s="394"/>
      <c r="K3" s="394"/>
      <c r="L3" s="394"/>
      <c r="M3" s="394"/>
      <c r="N3" s="394"/>
      <c r="O3" s="394"/>
      <c r="P3" s="394"/>
      <c r="Q3" s="394"/>
      <c r="R3" s="394"/>
      <c r="S3" s="394"/>
      <c r="T3" s="394"/>
      <c r="U3" s="395"/>
    </row>
    <row r="4" spans="2:21" ht="18" thickBot="1" x14ac:dyDescent="0.45">
      <c r="B4" s="361"/>
      <c r="C4" s="362"/>
      <c r="D4" s="190" t="s">
        <v>59</v>
      </c>
      <c r="E4" s="396" t="s">
        <v>310</v>
      </c>
      <c r="F4" s="397"/>
      <c r="G4" s="397"/>
      <c r="H4" s="397"/>
      <c r="I4" s="397"/>
      <c r="J4" s="397"/>
      <c r="K4" s="397"/>
      <c r="L4" s="397"/>
      <c r="M4" s="397"/>
      <c r="N4" s="397"/>
      <c r="O4" s="397"/>
      <c r="P4" s="397"/>
      <c r="Q4" s="397"/>
      <c r="R4" s="397"/>
      <c r="S4" s="397"/>
      <c r="T4" s="397"/>
      <c r="U4" s="398"/>
    </row>
    <row r="5" spans="2:21" ht="18" thickBot="1" x14ac:dyDescent="0.45">
      <c r="B5" s="361"/>
      <c r="C5" s="362"/>
      <c r="D5" s="189" t="s">
        <v>60</v>
      </c>
      <c r="E5" s="393" t="s">
        <v>309</v>
      </c>
      <c r="F5" s="394"/>
      <c r="G5" s="394"/>
      <c r="H5" s="394"/>
      <c r="I5" s="394"/>
      <c r="J5" s="394"/>
      <c r="K5" s="394"/>
      <c r="L5" s="394"/>
      <c r="M5" s="394"/>
      <c r="N5" s="394"/>
      <c r="O5" s="394"/>
      <c r="P5" s="394"/>
      <c r="Q5" s="394"/>
      <c r="R5" s="394"/>
      <c r="S5" s="394"/>
      <c r="T5" s="394"/>
      <c r="U5" s="395"/>
    </row>
    <row r="6" spans="2:21" ht="18" thickBot="1" x14ac:dyDescent="0.45">
      <c r="B6" s="361"/>
      <c r="C6" s="362"/>
      <c r="D6" s="190" t="s">
        <v>33</v>
      </c>
      <c r="E6" s="396" t="s">
        <v>308</v>
      </c>
      <c r="F6" s="397"/>
      <c r="G6" s="397"/>
      <c r="H6" s="397"/>
      <c r="I6" s="397"/>
      <c r="J6" s="397"/>
      <c r="K6" s="397"/>
      <c r="L6" s="397"/>
      <c r="M6" s="397"/>
      <c r="N6" s="397"/>
      <c r="O6" s="397"/>
      <c r="P6" s="397"/>
      <c r="Q6" s="397"/>
      <c r="R6" s="397"/>
      <c r="S6" s="397"/>
      <c r="T6" s="397"/>
      <c r="U6" s="398"/>
    </row>
    <row r="7" spans="2:21" ht="18" thickBot="1" x14ac:dyDescent="0.45">
      <c r="B7" s="361"/>
      <c r="C7" s="362"/>
      <c r="D7" s="189" t="s">
        <v>9</v>
      </c>
      <c r="E7" s="393" t="s">
        <v>312</v>
      </c>
      <c r="F7" s="394"/>
      <c r="G7" s="394"/>
      <c r="H7" s="394"/>
      <c r="I7" s="394"/>
      <c r="J7" s="394"/>
      <c r="K7" s="394"/>
      <c r="L7" s="394"/>
      <c r="M7" s="394"/>
      <c r="N7" s="394"/>
      <c r="O7" s="394"/>
      <c r="P7" s="394"/>
      <c r="Q7" s="394"/>
      <c r="R7" s="394"/>
      <c r="S7" s="394"/>
      <c r="T7" s="394"/>
      <c r="U7" s="395"/>
    </row>
    <row r="8" spans="2:21" ht="18" thickBot="1" x14ac:dyDescent="0.45">
      <c r="B8" s="361"/>
      <c r="C8" s="362"/>
      <c r="D8" s="190" t="s">
        <v>22</v>
      </c>
      <c r="E8" s="396" t="s">
        <v>313</v>
      </c>
      <c r="F8" s="397"/>
      <c r="G8" s="397"/>
      <c r="H8" s="397"/>
      <c r="I8" s="397"/>
      <c r="J8" s="397"/>
      <c r="K8" s="397"/>
      <c r="L8" s="397"/>
      <c r="M8" s="397"/>
      <c r="N8" s="397"/>
      <c r="O8" s="397"/>
      <c r="P8" s="397"/>
      <c r="Q8" s="397"/>
      <c r="R8" s="397"/>
      <c r="S8" s="397"/>
      <c r="T8" s="397"/>
      <c r="U8" s="398"/>
    </row>
    <row r="9" spans="2:21" ht="29.25" thickBot="1" x14ac:dyDescent="0.45">
      <c r="B9" s="361"/>
      <c r="C9" s="362"/>
      <c r="D9" s="189" t="s">
        <v>290</v>
      </c>
      <c r="E9" s="393" t="s">
        <v>314</v>
      </c>
      <c r="F9" s="394"/>
      <c r="G9" s="394"/>
      <c r="H9" s="394"/>
      <c r="I9" s="394"/>
      <c r="J9" s="394"/>
      <c r="K9" s="394"/>
      <c r="L9" s="394"/>
      <c r="M9" s="394"/>
      <c r="N9" s="394"/>
      <c r="O9" s="394"/>
      <c r="P9" s="394"/>
      <c r="Q9" s="394"/>
      <c r="R9" s="394"/>
      <c r="S9" s="394"/>
      <c r="T9" s="394"/>
      <c r="U9" s="395"/>
    </row>
    <row r="10" spans="2:21" ht="18" thickBot="1" x14ac:dyDescent="0.45">
      <c r="B10" s="361"/>
      <c r="C10" s="362"/>
      <c r="D10" s="190" t="s">
        <v>51</v>
      </c>
      <c r="E10" s="375" t="s">
        <v>315</v>
      </c>
      <c r="F10" s="376"/>
      <c r="G10" s="376"/>
      <c r="H10" s="376"/>
      <c r="I10" s="376"/>
      <c r="J10" s="376"/>
      <c r="K10" s="376"/>
      <c r="L10" s="376"/>
      <c r="M10" s="376"/>
      <c r="N10" s="376"/>
      <c r="O10" s="376"/>
      <c r="P10" s="376"/>
      <c r="Q10" s="376"/>
      <c r="R10" s="376"/>
      <c r="S10" s="376"/>
      <c r="T10" s="376"/>
      <c r="U10" s="377"/>
    </row>
    <row r="11" spans="2:21" ht="18" thickBot="1" x14ac:dyDescent="0.45">
      <c r="B11" s="361"/>
      <c r="C11" s="362"/>
      <c r="D11" s="189" t="s">
        <v>52</v>
      </c>
      <c r="E11" s="372" t="s">
        <v>316</v>
      </c>
      <c r="F11" s="373"/>
      <c r="G11" s="373"/>
      <c r="H11" s="373"/>
      <c r="I11" s="373"/>
      <c r="J11" s="373"/>
      <c r="K11" s="373"/>
      <c r="L11" s="373"/>
      <c r="M11" s="373"/>
      <c r="N11" s="373"/>
      <c r="O11" s="373"/>
      <c r="P11" s="373"/>
      <c r="Q11" s="373"/>
      <c r="R11" s="373"/>
      <c r="S11" s="373"/>
      <c r="T11" s="373"/>
      <c r="U11" s="374"/>
    </row>
    <row r="12" spans="2:21" ht="18" thickBot="1" x14ac:dyDescent="0.45">
      <c r="B12" s="361"/>
      <c r="C12" s="362"/>
      <c r="D12" s="190" t="s">
        <v>219</v>
      </c>
      <c r="E12" s="375" t="s">
        <v>317</v>
      </c>
      <c r="F12" s="376"/>
      <c r="G12" s="376"/>
      <c r="H12" s="376"/>
      <c r="I12" s="376"/>
      <c r="J12" s="376"/>
      <c r="K12" s="376"/>
      <c r="L12" s="376"/>
      <c r="M12" s="376"/>
      <c r="N12" s="376"/>
      <c r="O12" s="376"/>
      <c r="P12" s="376"/>
      <c r="Q12" s="376"/>
      <c r="R12" s="376"/>
      <c r="S12" s="376"/>
      <c r="T12" s="376"/>
      <c r="U12" s="377"/>
    </row>
    <row r="13" spans="2:21" ht="18" thickBot="1" x14ac:dyDescent="0.45">
      <c r="B13" s="361"/>
      <c r="C13" s="362"/>
      <c r="D13" s="202" t="s">
        <v>421</v>
      </c>
      <c r="E13" s="396" t="s">
        <v>424</v>
      </c>
      <c r="F13" s="397"/>
      <c r="G13" s="397"/>
      <c r="H13" s="397"/>
      <c r="I13" s="397"/>
      <c r="J13" s="397"/>
      <c r="K13" s="397"/>
      <c r="L13" s="397"/>
      <c r="M13" s="397"/>
      <c r="N13" s="397"/>
      <c r="O13" s="397"/>
      <c r="P13" s="397"/>
      <c r="Q13" s="397"/>
      <c r="R13" s="397"/>
      <c r="S13" s="397"/>
      <c r="T13" s="397"/>
      <c r="U13" s="398"/>
    </row>
    <row r="14" spans="2:21" ht="18" thickBot="1" x14ac:dyDescent="0.45">
      <c r="B14" s="361"/>
      <c r="C14" s="362"/>
      <c r="D14" s="189" t="s">
        <v>10</v>
      </c>
      <c r="E14" s="372" t="s">
        <v>318</v>
      </c>
      <c r="F14" s="373"/>
      <c r="G14" s="373"/>
      <c r="H14" s="373"/>
      <c r="I14" s="373"/>
      <c r="J14" s="373"/>
      <c r="K14" s="373"/>
      <c r="L14" s="373"/>
      <c r="M14" s="373"/>
      <c r="N14" s="373"/>
      <c r="O14" s="373"/>
      <c r="P14" s="373"/>
      <c r="Q14" s="373"/>
      <c r="R14" s="373"/>
      <c r="S14" s="373"/>
      <c r="T14" s="373"/>
      <c r="U14" s="374"/>
    </row>
    <row r="15" spans="2:21" ht="18" thickBot="1" x14ac:dyDescent="0.45">
      <c r="B15" s="361"/>
      <c r="C15" s="362"/>
      <c r="D15" s="191" t="s">
        <v>62</v>
      </c>
      <c r="E15" s="375" t="s">
        <v>319</v>
      </c>
      <c r="F15" s="376"/>
      <c r="G15" s="376"/>
      <c r="H15" s="376"/>
      <c r="I15" s="376"/>
      <c r="J15" s="376"/>
      <c r="K15" s="376"/>
      <c r="L15" s="376"/>
      <c r="M15" s="376"/>
      <c r="N15" s="376"/>
      <c r="O15" s="376"/>
      <c r="P15" s="376"/>
      <c r="Q15" s="376"/>
      <c r="R15" s="376"/>
      <c r="S15" s="376"/>
      <c r="T15" s="376"/>
      <c r="U15" s="377"/>
    </row>
    <row r="16" spans="2:21" ht="18" thickBot="1" x14ac:dyDescent="0.45">
      <c r="B16" s="361"/>
      <c r="C16" s="362"/>
      <c r="D16" s="192" t="s">
        <v>221</v>
      </c>
      <c r="E16" s="372" t="s">
        <v>320</v>
      </c>
      <c r="F16" s="373"/>
      <c r="G16" s="373"/>
      <c r="H16" s="373"/>
      <c r="I16" s="373"/>
      <c r="J16" s="373"/>
      <c r="K16" s="373"/>
      <c r="L16" s="373"/>
      <c r="M16" s="373"/>
      <c r="N16" s="373"/>
      <c r="O16" s="373"/>
      <c r="P16" s="373"/>
      <c r="Q16" s="373"/>
      <c r="R16" s="373"/>
      <c r="S16" s="373"/>
      <c r="T16" s="373"/>
      <c r="U16" s="374"/>
    </row>
    <row r="17" spans="2:21" ht="29.25" thickBot="1" x14ac:dyDescent="0.45">
      <c r="B17" s="361"/>
      <c r="C17" s="362"/>
      <c r="D17" s="191" t="s">
        <v>107</v>
      </c>
      <c r="E17" s="375" t="s">
        <v>321</v>
      </c>
      <c r="F17" s="376"/>
      <c r="G17" s="376"/>
      <c r="H17" s="376"/>
      <c r="I17" s="376"/>
      <c r="J17" s="376"/>
      <c r="K17" s="376"/>
      <c r="L17" s="376"/>
      <c r="M17" s="376"/>
      <c r="N17" s="376"/>
      <c r="O17" s="376"/>
      <c r="P17" s="376"/>
      <c r="Q17" s="376"/>
      <c r="R17" s="376"/>
      <c r="S17" s="376"/>
      <c r="T17" s="376"/>
      <c r="U17" s="377"/>
    </row>
    <row r="18" spans="2:21" ht="18" thickBot="1" x14ac:dyDescent="0.45">
      <c r="B18" s="361"/>
      <c r="C18" s="362"/>
      <c r="D18" s="192" t="s">
        <v>32</v>
      </c>
      <c r="E18" s="372" t="s">
        <v>322</v>
      </c>
      <c r="F18" s="373"/>
      <c r="G18" s="373"/>
      <c r="H18" s="373"/>
      <c r="I18" s="373"/>
      <c r="J18" s="373"/>
      <c r="K18" s="373"/>
      <c r="L18" s="373"/>
      <c r="M18" s="373"/>
      <c r="N18" s="373"/>
      <c r="O18" s="373"/>
      <c r="P18" s="373"/>
      <c r="Q18" s="373"/>
      <c r="R18" s="373"/>
      <c r="S18" s="373"/>
      <c r="T18" s="373"/>
      <c r="U18" s="374"/>
    </row>
    <row r="19" spans="2:21" ht="18" thickBot="1" x14ac:dyDescent="0.45">
      <c r="B19" s="361"/>
      <c r="C19" s="362"/>
      <c r="D19" s="190" t="s">
        <v>21</v>
      </c>
      <c r="E19" s="375" t="s">
        <v>323</v>
      </c>
      <c r="F19" s="376"/>
      <c r="G19" s="376"/>
      <c r="H19" s="376"/>
      <c r="I19" s="376"/>
      <c r="J19" s="376"/>
      <c r="K19" s="376"/>
      <c r="L19" s="376"/>
      <c r="M19" s="376"/>
      <c r="N19" s="376"/>
      <c r="O19" s="376"/>
      <c r="P19" s="376"/>
      <c r="Q19" s="376"/>
      <c r="R19" s="376"/>
      <c r="S19" s="376"/>
      <c r="T19" s="376"/>
      <c r="U19" s="377"/>
    </row>
    <row r="20" spans="2:21" ht="18" thickBot="1" x14ac:dyDescent="0.45">
      <c r="B20" s="361"/>
      <c r="C20" s="362"/>
      <c r="D20" s="192" t="s">
        <v>53</v>
      </c>
      <c r="E20" s="372" t="s">
        <v>325</v>
      </c>
      <c r="F20" s="373"/>
      <c r="G20" s="373"/>
      <c r="H20" s="373"/>
      <c r="I20" s="373"/>
      <c r="J20" s="373"/>
      <c r="K20" s="373"/>
      <c r="L20" s="373"/>
      <c r="M20" s="373"/>
      <c r="N20" s="373"/>
      <c r="O20" s="373"/>
      <c r="P20" s="373"/>
      <c r="Q20" s="373"/>
      <c r="R20" s="373"/>
      <c r="S20" s="373"/>
      <c r="T20" s="373"/>
      <c r="U20" s="374"/>
    </row>
    <row r="21" spans="2:21" ht="18" thickBot="1" x14ac:dyDescent="0.45">
      <c r="B21" s="361"/>
      <c r="C21" s="362"/>
      <c r="D21" s="191" t="s">
        <v>54</v>
      </c>
      <c r="E21" s="375" t="s">
        <v>326</v>
      </c>
      <c r="F21" s="376"/>
      <c r="G21" s="376"/>
      <c r="H21" s="376"/>
      <c r="I21" s="376"/>
      <c r="J21" s="376"/>
      <c r="K21" s="376"/>
      <c r="L21" s="376"/>
      <c r="M21" s="376"/>
      <c r="N21" s="376"/>
      <c r="O21" s="376"/>
      <c r="P21" s="376"/>
      <c r="Q21" s="376"/>
      <c r="R21" s="376"/>
      <c r="S21" s="376"/>
      <c r="T21" s="376"/>
      <c r="U21" s="377"/>
    </row>
    <row r="22" spans="2:21" ht="18" thickBot="1" x14ac:dyDescent="0.45">
      <c r="B22" s="361"/>
      <c r="C22" s="362"/>
      <c r="D22" s="192" t="s">
        <v>55</v>
      </c>
      <c r="E22" s="372" t="s">
        <v>327</v>
      </c>
      <c r="F22" s="373"/>
      <c r="G22" s="373"/>
      <c r="H22" s="373"/>
      <c r="I22" s="373"/>
      <c r="J22" s="373"/>
      <c r="K22" s="373"/>
      <c r="L22" s="373"/>
      <c r="M22" s="373"/>
      <c r="N22" s="373"/>
      <c r="O22" s="373"/>
      <c r="P22" s="373"/>
      <c r="Q22" s="373"/>
      <c r="R22" s="373"/>
      <c r="S22" s="373"/>
      <c r="T22" s="373"/>
      <c r="U22" s="374"/>
    </row>
    <row r="23" spans="2:21" ht="18" thickBot="1" x14ac:dyDescent="0.45">
      <c r="B23" s="359" t="s">
        <v>11</v>
      </c>
      <c r="C23" s="360"/>
      <c r="D23" s="193" t="s">
        <v>0</v>
      </c>
      <c r="E23" s="375" t="s">
        <v>328</v>
      </c>
      <c r="F23" s="376"/>
      <c r="G23" s="376"/>
      <c r="H23" s="376"/>
      <c r="I23" s="376"/>
      <c r="J23" s="376"/>
      <c r="K23" s="376"/>
      <c r="L23" s="376"/>
      <c r="M23" s="376"/>
      <c r="N23" s="376"/>
      <c r="O23" s="376"/>
      <c r="P23" s="376"/>
      <c r="Q23" s="376"/>
      <c r="R23" s="376"/>
      <c r="S23" s="376"/>
      <c r="T23" s="376"/>
      <c r="U23" s="377"/>
    </row>
    <row r="24" spans="2:21" ht="18" thickBot="1" x14ac:dyDescent="0.45">
      <c r="B24" s="361"/>
      <c r="C24" s="362"/>
      <c r="D24" s="188" t="s">
        <v>1</v>
      </c>
      <c r="E24" s="372" t="s">
        <v>329</v>
      </c>
      <c r="F24" s="373"/>
      <c r="G24" s="373"/>
      <c r="H24" s="373"/>
      <c r="I24" s="373"/>
      <c r="J24" s="373"/>
      <c r="K24" s="373"/>
      <c r="L24" s="373"/>
      <c r="M24" s="373"/>
      <c r="N24" s="373"/>
      <c r="O24" s="373"/>
      <c r="P24" s="373"/>
      <c r="Q24" s="373"/>
      <c r="R24" s="373"/>
      <c r="S24" s="373"/>
      <c r="T24" s="373"/>
      <c r="U24" s="374"/>
    </row>
    <row r="25" spans="2:21" ht="18" thickBot="1" x14ac:dyDescent="0.45">
      <c r="B25" s="361"/>
      <c r="C25" s="362"/>
      <c r="D25" s="193" t="s">
        <v>2</v>
      </c>
      <c r="E25" s="375" t="s">
        <v>330</v>
      </c>
      <c r="F25" s="376"/>
      <c r="G25" s="376"/>
      <c r="H25" s="376"/>
      <c r="I25" s="376"/>
      <c r="J25" s="376"/>
      <c r="K25" s="376"/>
      <c r="L25" s="376"/>
      <c r="M25" s="376"/>
      <c r="N25" s="376"/>
      <c r="O25" s="376"/>
      <c r="P25" s="376"/>
      <c r="Q25" s="376"/>
      <c r="R25" s="376"/>
      <c r="S25" s="376"/>
      <c r="T25" s="376"/>
      <c r="U25" s="377"/>
    </row>
    <row r="26" spans="2:21" ht="18" thickBot="1" x14ac:dyDescent="0.45">
      <c r="B26" s="361"/>
      <c r="C26" s="362"/>
      <c r="D26" s="188" t="s">
        <v>109</v>
      </c>
      <c r="E26" s="372" t="s">
        <v>331</v>
      </c>
      <c r="F26" s="373"/>
      <c r="G26" s="373"/>
      <c r="H26" s="373"/>
      <c r="I26" s="373"/>
      <c r="J26" s="373"/>
      <c r="K26" s="373"/>
      <c r="L26" s="373"/>
      <c r="M26" s="373"/>
      <c r="N26" s="373"/>
      <c r="O26" s="373"/>
      <c r="P26" s="373"/>
      <c r="Q26" s="373"/>
      <c r="R26" s="373"/>
      <c r="S26" s="373"/>
      <c r="T26" s="373"/>
      <c r="U26" s="374"/>
    </row>
    <row r="27" spans="2:21" ht="18" thickBot="1" x14ac:dyDescent="0.45">
      <c r="B27" s="361"/>
      <c r="C27" s="362"/>
      <c r="D27" s="193" t="s">
        <v>67</v>
      </c>
      <c r="E27" s="375" t="s">
        <v>332</v>
      </c>
      <c r="F27" s="376"/>
      <c r="G27" s="376"/>
      <c r="H27" s="376"/>
      <c r="I27" s="376"/>
      <c r="J27" s="376"/>
      <c r="K27" s="376"/>
      <c r="L27" s="376"/>
      <c r="M27" s="376"/>
      <c r="N27" s="376"/>
      <c r="O27" s="376"/>
      <c r="P27" s="376"/>
      <c r="Q27" s="376"/>
      <c r="R27" s="376"/>
      <c r="S27" s="376"/>
      <c r="T27" s="376"/>
      <c r="U27" s="377"/>
    </row>
    <row r="28" spans="2:21" ht="18" thickBot="1" x14ac:dyDescent="0.45">
      <c r="B28" s="361"/>
      <c r="C28" s="362"/>
      <c r="D28" s="188" t="s">
        <v>110</v>
      </c>
      <c r="E28" s="372" t="s">
        <v>333</v>
      </c>
      <c r="F28" s="373"/>
      <c r="G28" s="373"/>
      <c r="H28" s="373"/>
      <c r="I28" s="373"/>
      <c r="J28" s="373"/>
      <c r="K28" s="373"/>
      <c r="L28" s="373"/>
      <c r="M28" s="373"/>
      <c r="N28" s="373"/>
      <c r="O28" s="373"/>
      <c r="P28" s="373"/>
      <c r="Q28" s="373"/>
      <c r="R28" s="373"/>
      <c r="S28" s="373"/>
      <c r="T28" s="373"/>
      <c r="U28" s="374"/>
    </row>
    <row r="29" spans="2:21" ht="18" thickBot="1" x14ac:dyDescent="0.45">
      <c r="B29" s="361"/>
      <c r="C29" s="362"/>
      <c r="D29" s="193" t="s">
        <v>23</v>
      </c>
      <c r="E29" s="375" t="s">
        <v>334</v>
      </c>
      <c r="F29" s="376"/>
      <c r="G29" s="376"/>
      <c r="H29" s="376"/>
      <c r="I29" s="376"/>
      <c r="J29" s="376"/>
      <c r="K29" s="376"/>
      <c r="L29" s="376"/>
      <c r="M29" s="376"/>
      <c r="N29" s="376"/>
      <c r="O29" s="376"/>
      <c r="P29" s="376"/>
      <c r="Q29" s="376"/>
      <c r="R29" s="376"/>
      <c r="S29" s="376"/>
      <c r="T29" s="376"/>
      <c r="U29" s="377"/>
    </row>
    <row r="30" spans="2:21" ht="18" thickBot="1" x14ac:dyDescent="0.45">
      <c r="B30" s="363"/>
      <c r="C30" s="364"/>
      <c r="D30" s="188" t="s">
        <v>108</v>
      </c>
      <c r="E30" s="372" t="s">
        <v>335</v>
      </c>
      <c r="F30" s="373"/>
      <c r="G30" s="373"/>
      <c r="H30" s="373"/>
      <c r="I30" s="373"/>
      <c r="J30" s="373"/>
      <c r="K30" s="373"/>
      <c r="L30" s="373"/>
      <c r="M30" s="373"/>
      <c r="N30" s="373"/>
      <c r="O30" s="373"/>
      <c r="P30" s="373"/>
      <c r="Q30" s="373"/>
      <c r="R30" s="373"/>
      <c r="S30" s="373"/>
      <c r="T30" s="373"/>
      <c r="U30" s="374"/>
    </row>
    <row r="31" spans="2:21" ht="18" thickBot="1" x14ac:dyDescent="0.45">
      <c r="B31" s="359" t="s">
        <v>4</v>
      </c>
      <c r="C31" s="360"/>
      <c r="D31" s="193" t="s">
        <v>29</v>
      </c>
      <c r="E31" s="375" t="s">
        <v>336</v>
      </c>
      <c r="F31" s="376"/>
      <c r="G31" s="376"/>
      <c r="H31" s="376"/>
      <c r="I31" s="376"/>
      <c r="J31" s="376"/>
      <c r="K31" s="376"/>
      <c r="L31" s="376"/>
      <c r="M31" s="376"/>
      <c r="N31" s="376"/>
      <c r="O31" s="376"/>
      <c r="P31" s="376"/>
      <c r="Q31" s="376"/>
      <c r="R31" s="376"/>
      <c r="S31" s="376"/>
      <c r="T31" s="376"/>
      <c r="U31" s="377"/>
    </row>
    <row r="32" spans="2:21" ht="18" thickBot="1" x14ac:dyDescent="0.45">
      <c r="B32" s="361"/>
      <c r="C32" s="362"/>
      <c r="D32" s="188" t="s">
        <v>31</v>
      </c>
      <c r="E32" s="372" t="s">
        <v>337</v>
      </c>
      <c r="F32" s="373"/>
      <c r="G32" s="373"/>
      <c r="H32" s="373"/>
      <c r="I32" s="373"/>
      <c r="J32" s="373"/>
      <c r="K32" s="373"/>
      <c r="L32" s="373"/>
      <c r="M32" s="373"/>
      <c r="N32" s="373"/>
      <c r="O32" s="373"/>
      <c r="P32" s="373"/>
      <c r="Q32" s="373"/>
      <c r="R32" s="373"/>
      <c r="S32" s="373"/>
      <c r="T32" s="373"/>
      <c r="U32" s="374"/>
    </row>
    <row r="33" spans="2:21" ht="18" thickBot="1" x14ac:dyDescent="0.45">
      <c r="B33" s="361"/>
      <c r="C33" s="362"/>
      <c r="D33" s="193" t="s">
        <v>30</v>
      </c>
      <c r="E33" s="375" t="s">
        <v>338</v>
      </c>
      <c r="F33" s="376"/>
      <c r="G33" s="376"/>
      <c r="H33" s="376"/>
      <c r="I33" s="376"/>
      <c r="J33" s="376"/>
      <c r="K33" s="376"/>
      <c r="L33" s="376"/>
      <c r="M33" s="376"/>
      <c r="N33" s="376"/>
      <c r="O33" s="376"/>
      <c r="P33" s="376"/>
      <c r="Q33" s="376"/>
      <c r="R33" s="376"/>
      <c r="S33" s="376"/>
      <c r="T33" s="376"/>
      <c r="U33" s="377"/>
    </row>
    <row r="34" spans="2:21" ht="18" thickBot="1" x14ac:dyDescent="0.45">
      <c r="B34" s="361"/>
      <c r="C34" s="362"/>
      <c r="D34" s="197" t="s">
        <v>15</v>
      </c>
      <c r="E34" s="396" t="s">
        <v>339</v>
      </c>
      <c r="F34" s="397"/>
      <c r="G34" s="397"/>
      <c r="H34" s="397"/>
      <c r="I34" s="397"/>
      <c r="J34" s="397"/>
      <c r="K34" s="397"/>
      <c r="L34" s="397"/>
      <c r="M34" s="397"/>
      <c r="N34" s="397"/>
      <c r="O34" s="397"/>
      <c r="P34" s="397"/>
      <c r="Q34" s="397"/>
      <c r="R34" s="397"/>
      <c r="S34" s="397"/>
      <c r="T34" s="397"/>
      <c r="U34" s="398"/>
    </row>
    <row r="35" spans="2:21" ht="18" thickBot="1" x14ac:dyDescent="0.45">
      <c r="B35" s="363"/>
      <c r="C35" s="364"/>
      <c r="D35" s="203" t="s">
        <v>422</v>
      </c>
      <c r="E35" s="372" t="s">
        <v>423</v>
      </c>
      <c r="F35" s="373"/>
      <c r="G35" s="373"/>
      <c r="H35" s="373"/>
      <c r="I35" s="373"/>
      <c r="J35" s="373"/>
      <c r="K35" s="373"/>
      <c r="L35" s="373"/>
      <c r="M35" s="373"/>
      <c r="N35" s="373"/>
      <c r="O35" s="373"/>
      <c r="P35" s="373"/>
      <c r="Q35" s="373"/>
      <c r="R35" s="373"/>
      <c r="S35" s="373"/>
      <c r="T35" s="373"/>
      <c r="U35" s="374"/>
    </row>
    <row r="36" spans="2:21" ht="18" thickBot="1" x14ac:dyDescent="0.45">
      <c r="B36" s="359" t="s">
        <v>5</v>
      </c>
      <c r="C36" s="360"/>
      <c r="D36" s="193" t="s">
        <v>28</v>
      </c>
      <c r="E36" s="375" t="s">
        <v>340</v>
      </c>
      <c r="F36" s="376"/>
      <c r="G36" s="376"/>
      <c r="H36" s="376"/>
      <c r="I36" s="376"/>
      <c r="J36" s="376"/>
      <c r="K36" s="376"/>
      <c r="L36" s="376"/>
      <c r="M36" s="376"/>
      <c r="N36" s="376"/>
      <c r="O36" s="376"/>
      <c r="P36" s="376"/>
      <c r="Q36" s="376"/>
      <c r="R36" s="376"/>
      <c r="S36" s="376"/>
      <c r="T36" s="376"/>
      <c r="U36" s="377"/>
    </row>
    <row r="37" spans="2:21" ht="18" thickBot="1" x14ac:dyDescent="0.45">
      <c r="B37" s="361"/>
      <c r="C37" s="362"/>
      <c r="D37" s="188" t="s">
        <v>27</v>
      </c>
      <c r="E37" s="372" t="s">
        <v>341</v>
      </c>
      <c r="F37" s="373"/>
      <c r="G37" s="373"/>
      <c r="H37" s="373"/>
      <c r="I37" s="373"/>
      <c r="J37" s="373"/>
      <c r="K37" s="373"/>
      <c r="L37" s="373"/>
      <c r="M37" s="373"/>
      <c r="N37" s="373"/>
      <c r="O37" s="373"/>
      <c r="P37" s="373"/>
      <c r="Q37" s="373"/>
      <c r="R37" s="373"/>
      <c r="S37" s="373"/>
      <c r="T37" s="373"/>
      <c r="U37" s="374"/>
    </row>
    <row r="38" spans="2:21" ht="29.25" thickBot="1" x14ac:dyDescent="0.45">
      <c r="B38" s="361"/>
      <c r="C38" s="362"/>
      <c r="D38" s="193" t="s">
        <v>70</v>
      </c>
      <c r="E38" s="375" t="s">
        <v>342</v>
      </c>
      <c r="F38" s="376"/>
      <c r="G38" s="376"/>
      <c r="H38" s="376"/>
      <c r="I38" s="376"/>
      <c r="J38" s="376"/>
      <c r="K38" s="376"/>
      <c r="L38" s="376"/>
      <c r="M38" s="376"/>
      <c r="N38" s="376"/>
      <c r="O38" s="376"/>
      <c r="P38" s="376"/>
      <c r="Q38" s="376"/>
      <c r="R38" s="376"/>
      <c r="S38" s="376"/>
      <c r="T38" s="376"/>
      <c r="U38" s="377"/>
    </row>
    <row r="39" spans="2:21" ht="18" thickBot="1" x14ac:dyDescent="0.45">
      <c r="B39" s="361"/>
      <c r="C39" s="362"/>
      <c r="D39" s="188" t="s">
        <v>26</v>
      </c>
      <c r="E39" s="372" t="s">
        <v>343</v>
      </c>
      <c r="F39" s="373"/>
      <c r="G39" s="373"/>
      <c r="H39" s="373"/>
      <c r="I39" s="373"/>
      <c r="J39" s="373"/>
      <c r="K39" s="373"/>
      <c r="L39" s="373"/>
      <c r="M39" s="373"/>
      <c r="N39" s="373"/>
      <c r="O39" s="373"/>
      <c r="P39" s="373"/>
      <c r="Q39" s="373"/>
      <c r="R39" s="373"/>
      <c r="S39" s="373"/>
      <c r="T39" s="373"/>
      <c r="U39" s="374"/>
    </row>
    <row r="40" spans="2:21" ht="18" thickBot="1" x14ac:dyDescent="0.45">
      <c r="B40" s="363"/>
      <c r="C40" s="364"/>
      <c r="D40" s="193" t="s">
        <v>6</v>
      </c>
      <c r="E40" s="375" t="s">
        <v>344</v>
      </c>
      <c r="F40" s="376"/>
      <c r="G40" s="376"/>
      <c r="H40" s="376"/>
      <c r="I40" s="376"/>
      <c r="J40" s="376"/>
      <c r="K40" s="376"/>
      <c r="L40" s="376"/>
      <c r="M40" s="376"/>
      <c r="N40" s="376"/>
      <c r="O40" s="376"/>
      <c r="P40" s="376"/>
      <c r="Q40" s="376"/>
      <c r="R40" s="376"/>
      <c r="S40" s="376"/>
      <c r="T40" s="376"/>
      <c r="U40" s="377"/>
    </row>
    <row r="41" spans="2:21" ht="18" thickBot="1" x14ac:dyDescent="0.45">
      <c r="B41" s="359" t="s">
        <v>16</v>
      </c>
      <c r="C41" s="360"/>
      <c r="D41" s="188" t="s">
        <v>324</v>
      </c>
      <c r="E41" s="372" t="s">
        <v>345</v>
      </c>
      <c r="F41" s="373"/>
      <c r="G41" s="373"/>
      <c r="H41" s="373"/>
      <c r="I41" s="373"/>
      <c r="J41" s="373"/>
      <c r="K41" s="373"/>
      <c r="L41" s="373"/>
      <c r="M41" s="373"/>
      <c r="N41" s="373"/>
      <c r="O41" s="373"/>
      <c r="P41" s="373"/>
      <c r="Q41" s="373"/>
      <c r="R41" s="373"/>
      <c r="S41" s="373"/>
      <c r="T41" s="373"/>
      <c r="U41" s="374"/>
    </row>
    <row r="42" spans="2:21" ht="18" thickBot="1" x14ac:dyDescent="0.45">
      <c r="B42" s="361"/>
      <c r="C42" s="362"/>
      <c r="D42" s="193" t="s">
        <v>111</v>
      </c>
      <c r="E42" s="375" t="s">
        <v>356</v>
      </c>
      <c r="F42" s="376"/>
      <c r="G42" s="376"/>
      <c r="H42" s="376"/>
      <c r="I42" s="376"/>
      <c r="J42" s="376"/>
      <c r="K42" s="376"/>
      <c r="L42" s="376"/>
      <c r="M42" s="376"/>
      <c r="N42" s="376"/>
      <c r="O42" s="376"/>
      <c r="P42" s="376"/>
      <c r="Q42" s="376"/>
      <c r="R42" s="376"/>
      <c r="S42" s="376"/>
      <c r="T42" s="376"/>
      <c r="U42" s="377"/>
    </row>
    <row r="43" spans="2:21" ht="18" thickBot="1" x14ac:dyDescent="0.45">
      <c r="B43" s="361"/>
      <c r="C43" s="362"/>
      <c r="D43" s="188" t="s">
        <v>57</v>
      </c>
      <c r="E43" s="372" t="s">
        <v>357</v>
      </c>
      <c r="F43" s="373"/>
      <c r="G43" s="373"/>
      <c r="H43" s="373"/>
      <c r="I43" s="373"/>
      <c r="J43" s="373"/>
      <c r="K43" s="373"/>
      <c r="L43" s="373"/>
      <c r="M43" s="373"/>
      <c r="N43" s="373"/>
      <c r="O43" s="373"/>
      <c r="P43" s="373"/>
      <c r="Q43" s="373"/>
      <c r="R43" s="373"/>
      <c r="S43" s="373"/>
      <c r="T43" s="373"/>
      <c r="U43" s="374"/>
    </row>
    <row r="44" spans="2:21" ht="18" thickBot="1" x14ac:dyDescent="0.45">
      <c r="B44" s="361"/>
      <c r="C44" s="362"/>
      <c r="D44" s="193" t="s">
        <v>112</v>
      </c>
      <c r="E44" s="375" t="s">
        <v>358</v>
      </c>
      <c r="F44" s="376"/>
      <c r="G44" s="376"/>
      <c r="H44" s="376"/>
      <c r="I44" s="376"/>
      <c r="J44" s="376"/>
      <c r="K44" s="376"/>
      <c r="L44" s="376"/>
      <c r="M44" s="376"/>
      <c r="N44" s="376"/>
      <c r="O44" s="376"/>
      <c r="P44" s="376"/>
      <c r="Q44" s="376"/>
      <c r="R44" s="376"/>
      <c r="S44" s="376"/>
      <c r="T44" s="376"/>
      <c r="U44" s="377"/>
    </row>
    <row r="45" spans="2:21" ht="18" thickBot="1" x14ac:dyDescent="0.45">
      <c r="B45" s="361"/>
      <c r="C45" s="362"/>
      <c r="D45" s="188" t="s">
        <v>17</v>
      </c>
      <c r="E45" s="372" t="s">
        <v>359</v>
      </c>
      <c r="F45" s="373"/>
      <c r="G45" s="373"/>
      <c r="H45" s="373"/>
      <c r="I45" s="373"/>
      <c r="J45" s="373"/>
      <c r="K45" s="373"/>
      <c r="L45" s="373"/>
      <c r="M45" s="373"/>
      <c r="N45" s="373"/>
      <c r="O45" s="373"/>
      <c r="P45" s="373"/>
      <c r="Q45" s="373"/>
      <c r="R45" s="373"/>
      <c r="S45" s="373"/>
      <c r="T45" s="373"/>
      <c r="U45" s="374"/>
    </row>
    <row r="46" spans="2:21" ht="18" thickBot="1" x14ac:dyDescent="0.45">
      <c r="B46" s="361"/>
      <c r="C46" s="362"/>
      <c r="D46" s="193" t="s">
        <v>7</v>
      </c>
      <c r="E46" s="375" t="s">
        <v>360</v>
      </c>
      <c r="F46" s="376"/>
      <c r="G46" s="376"/>
      <c r="H46" s="376"/>
      <c r="I46" s="376"/>
      <c r="J46" s="376"/>
      <c r="K46" s="376"/>
      <c r="L46" s="376"/>
      <c r="M46" s="376"/>
      <c r="N46" s="376"/>
      <c r="O46" s="376"/>
      <c r="P46" s="376"/>
      <c r="Q46" s="376"/>
      <c r="R46" s="376"/>
      <c r="S46" s="376"/>
      <c r="T46" s="376"/>
      <c r="U46" s="377"/>
    </row>
    <row r="47" spans="2:21" ht="18" thickBot="1" x14ac:dyDescent="0.45">
      <c r="B47" s="361"/>
      <c r="C47" s="362"/>
      <c r="D47" s="188" t="s">
        <v>113</v>
      </c>
      <c r="E47" s="372" t="s">
        <v>361</v>
      </c>
      <c r="F47" s="373"/>
      <c r="G47" s="373"/>
      <c r="H47" s="373"/>
      <c r="I47" s="373"/>
      <c r="J47" s="373"/>
      <c r="K47" s="373"/>
      <c r="L47" s="373"/>
      <c r="M47" s="373"/>
      <c r="N47" s="373"/>
      <c r="O47" s="373"/>
      <c r="P47" s="373"/>
      <c r="Q47" s="373"/>
      <c r="R47" s="373"/>
      <c r="S47" s="373"/>
      <c r="T47" s="373"/>
      <c r="U47" s="374"/>
    </row>
    <row r="48" spans="2:21" ht="18" thickBot="1" x14ac:dyDescent="0.45">
      <c r="B48" s="361"/>
      <c r="C48" s="362"/>
      <c r="D48" s="193" t="s">
        <v>18</v>
      </c>
      <c r="E48" s="375" t="s">
        <v>362</v>
      </c>
      <c r="F48" s="376"/>
      <c r="G48" s="376"/>
      <c r="H48" s="376"/>
      <c r="I48" s="376"/>
      <c r="J48" s="376"/>
      <c r="K48" s="376"/>
      <c r="L48" s="376"/>
      <c r="M48" s="376"/>
      <c r="N48" s="376"/>
      <c r="O48" s="376"/>
      <c r="P48" s="376"/>
      <c r="Q48" s="376"/>
      <c r="R48" s="376"/>
      <c r="S48" s="376"/>
      <c r="T48" s="376"/>
      <c r="U48" s="377"/>
    </row>
    <row r="49" spans="2:21" ht="29.25" thickBot="1" x14ac:dyDescent="0.45">
      <c r="B49" s="361"/>
      <c r="C49" s="362"/>
      <c r="D49" s="188" t="s">
        <v>19</v>
      </c>
      <c r="E49" s="372" t="s">
        <v>363</v>
      </c>
      <c r="F49" s="373"/>
      <c r="G49" s="373"/>
      <c r="H49" s="373"/>
      <c r="I49" s="373"/>
      <c r="J49" s="373"/>
      <c r="K49" s="373"/>
      <c r="L49" s="373"/>
      <c r="M49" s="373"/>
      <c r="N49" s="373"/>
      <c r="O49" s="373"/>
      <c r="P49" s="373"/>
      <c r="Q49" s="373"/>
      <c r="R49" s="373"/>
      <c r="S49" s="373"/>
      <c r="T49" s="373"/>
      <c r="U49" s="374"/>
    </row>
    <row r="50" spans="2:21" ht="29.25" thickBot="1" x14ac:dyDescent="0.45">
      <c r="B50" s="359" t="s">
        <v>115</v>
      </c>
      <c r="C50" s="360"/>
      <c r="D50" s="193" t="s">
        <v>114</v>
      </c>
      <c r="E50" s="375" t="s">
        <v>364</v>
      </c>
      <c r="F50" s="376"/>
      <c r="G50" s="376"/>
      <c r="H50" s="376"/>
      <c r="I50" s="376"/>
      <c r="J50" s="376"/>
      <c r="K50" s="376"/>
      <c r="L50" s="376"/>
      <c r="M50" s="376"/>
      <c r="N50" s="376"/>
      <c r="O50" s="376"/>
      <c r="P50" s="376"/>
      <c r="Q50" s="376"/>
      <c r="R50" s="376"/>
      <c r="S50" s="376"/>
      <c r="T50" s="376"/>
      <c r="U50" s="377"/>
    </row>
    <row r="51" spans="2:21" ht="18" thickBot="1" x14ac:dyDescent="0.45">
      <c r="B51" s="361"/>
      <c r="C51" s="362"/>
      <c r="D51" s="188" t="s">
        <v>63</v>
      </c>
      <c r="E51" s="372" t="s">
        <v>365</v>
      </c>
      <c r="F51" s="373"/>
      <c r="G51" s="373"/>
      <c r="H51" s="373"/>
      <c r="I51" s="373"/>
      <c r="J51" s="373"/>
      <c r="K51" s="373"/>
      <c r="L51" s="373"/>
      <c r="M51" s="373"/>
      <c r="N51" s="373"/>
      <c r="O51" s="373"/>
      <c r="P51" s="373"/>
      <c r="Q51" s="373"/>
      <c r="R51" s="373"/>
      <c r="S51" s="373"/>
      <c r="T51" s="373"/>
      <c r="U51" s="374"/>
    </row>
    <row r="52" spans="2:21" ht="18" thickBot="1" x14ac:dyDescent="0.45">
      <c r="B52" s="361"/>
      <c r="C52" s="362"/>
      <c r="D52" s="193" t="s">
        <v>34</v>
      </c>
      <c r="E52" s="375" t="s">
        <v>366</v>
      </c>
      <c r="F52" s="376"/>
      <c r="G52" s="376"/>
      <c r="H52" s="376"/>
      <c r="I52" s="376"/>
      <c r="J52" s="376"/>
      <c r="K52" s="376"/>
      <c r="L52" s="376"/>
      <c r="M52" s="376"/>
      <c r="N52" s="376"/>
      <c r="O52" s="376"/>
      <c r="P52" s="376"/>
      <c r="Q52" s="376"/>
      <c r="R52" s="376"/>
      <c r="S52" s="376"/>
      <c r="T52" s="376"/>
      <c r="U52" s="377"/>
    </row>
    <row r="53" spans="2:21" ht="18" thickBot="1" x14ac:dyDescent="0.45">
      <c r="B53" s="361"/>
      <c r="C53" s="362"/>
      <c r="D53" s="188" t="s">
        <v>116</v>
      </c>
      <c r="E53" s="372" t="s">
        <v>367</v>
      </c>
      <c r="F53" s="373"/>
      <c r="G53" s="373"/>
      <c r="H53" s="373"/>
      <c r="I53" s="373"/>
      <c r="J53" s="373"/>
      <c r="K53" s="373"/>
      <c r="L53" s="373"/>
      <c r="M53" s="373"/>
      <c r="N53" s="373"/>
      <c r="O53" s="373"/>
      <c r="P53" s="373"/>
      <c r="Q53" s="373"/>
      <c r="R53" s="373"/>
      <c r="S53" s="373"/>
      <c r="T53" s="373"/>
      <c r="U53" s="374"/>
    </row>
    <row r="54" spans="2:21" ht="18" thickBot="1" x14ac:dyDescent="0.45">
      <c r="B54" s="361"/>
      <c r="C54" s="362"/>
      <c r="D54" s="193" t="s">
        <v>117</v>
      </c>
      <c r="E54" s="375" t="s">
        <v>368</v>
      </c>
      <c r="F54" s="376"/>
      <c r="G54" s="376"/>
      <c r="H54" s="376"/>
      <c r="I54" s="376"/>
      <c r="J54" s="376"/>
      <c r="K54" s="376"/>
      <c r="L54" s="376"/>
      <c r="M54" s="376"/>
      <c r="N54" s="376"/>
      <c r="O54" s="376"/>
      <c r="P54" s="376"/>
      <c r="Q54" s="376"/>
      <c r="R54" s="376"/>
      <c r="S54" s="376"/>
      <c r="T54" s="376"/>
      <c r="U54" s="377"/>
    </row>
    <row r="55" spans="2:21" ht="18" thickBot="1" x14ac:dyDescent="0.45">
      <c r="B55" s="361"/>
      <c r="C55" s="362"/>
      <c r="D55" s="188" t="s">
        <v>118</v>
      </c>
      <c r="E55" s="372" t="s">
        <v>369</v>
      </c>
      <c r="F55" s="373"/>
      <c r="G55" s="373"/>
      <c r="H55" s="373"/>
      <c r="I55" s="373"/>
      <c r="J55" s="373"/>
      <c r="K55" s="373"/>
      <c r="L55" s="373"/>
      <c r="M55" s="373"/>
      <c r="N55" s="373"/>
      <c r="O55" s="373"/>
      <c r="P55" s="373"/>
      <c r="Q55" s="373"/>
      <c r="R55" s="373"/>
      <c r="S55" s="373"/>
      <c r="T55" s="373"/>
      <c r="U55" s="374"/>
    </row>
    <row r="56" spans="2:21" ht="18" thickBot="1" x14ac:dyDescent="0.45">
      <c r="B56" s="361"/>
      <c r="C56" s="362"/>
      <c r="D56" s="193" t="s">
        <v>119</v>
      </c>
      <c r="E56" s="375" t="s">
        <v>370</v>
      </c>
      <c r="F56" s="376"/>
      <c r="G56" s="376"/>
      <c r="H56" s="376"/>
      <c r="I56" s="376"/>
      <c r="J56" s="376"/>
      <c r="K56" s="376"/>
      <c r="L56" s="376"/>
      <c r="M56" s="376"/>
      <c r="N56" s="376"/>
      <c r="O56" s="376"/>
      <c r="P56" s="376"/>
      <c r="Q56" s="376"/>
      <c r="R56" s="376"/>
      <c r="S56" s="376"/>
      <c r="T56" s="376"/>
      <c r="U56" s="377"/>
    </row>
    <row r="57" spans="2:21" ht="18" thickBot="1" x14ac:dyDescent="0.45">
      <c r="B57" s="361"/>
      <c r="C57" s="362"/>
      <c r="D57" s="188" t="s">
        <v>120</v>
      </c>
      <c r="E57" s="372" t="s">
        <v>370</v>
      </c>
      <c r="F57" s="373"/>
      <c r="G57" s="373"/>
      <c r="H57" s="373"/>
      <c r="I57" s="373"/>
      <c r="J57" s="373"/>
      <c r="K57" s="373"/>
      <c r="L57" s="373"/>
      <c r="M57" s="373"/>
      <c r="N57" s="373"/>
      <c r="O57" s="373"/>
      <c r="P57" s="373"/>
      <c r="Q57" s="373"/>
      <c r="R57" s="373"/>
      <c r="S57" s="373"/>
      <c r="T57" s="373"/>
      <c r="U57" s="374"/>
    </row>
    <row r="58" spans="2:21" ht="18" thickBot="1" x14ac:dyDescent="0.45">
      <c r="B58" s="361"/>
      <c r="C58" s="362"/>
      <c r="D58" s="193" t="s">
        <v>121</v>
      </c>
      <c r="E58" s="375" t="s">
        <v>371</v>
      </c>
      <c r="F58" s="376"/>
      <c r="G58" s="376"/>
      <c r="H58" s="376"/>
      <c r="I58" s="376"/>
      <c r="J58" s="376"/>
      <c r="K58" s="376"/>
      <c r="L58" s="376"/>
      <c r="M58" s="376"/>
      <c r="N58" s="376"/>
      <c r="O58" s="376"/>
      <c r="P58" s="376"/>
      <c r="Q58" s="376"/>
      <c r="R58" s="376"/>
      <c r="S58" s="376"/>
      <c r="T58" s="376"/>
      <c r="U58" s="377"/>
    </row>
    <row r="59" spans="2:21" ht="36.75" customHeight="1" thickBot="1" x14ac:dyDescent="0.45">
      <c r="B59" s="361"/>
      <c r="C59" s="362"/>
      <c r="D59" s="188" t="s">
        <v>122</v>
      </c>
      <c r="E59" s="390" t="s">
        <v>372</v>
      </c>
      <c r="F59" s="391"/>
      <c r="G59" s="391"/>
      <c r="H59" s="391"/>
      <c r="I59" s="391"/>
      <c r="J59" s="391"/>
      <c r="K59" s="391"/>
      <c r="L59" s="391"/>
      <c r="M59" s="391"/>
      <c r="N59" s="391"/>
      <c r="O59" s="391"/>
      <c r="P59" s="391"/>
      <c r="Q59" s="391"/>
      <c r="R59" s="391"/>
      <c r="S59" s="391"/>
      <c r="T59" s="391"/>
      <c r="U59" s="392"/>
    </row>
    <row r="60" spans="2:21" ht="18" thickBot="1" x14ac:dyDescent="0.45">
      <c r="B60" s="361"/>
      <c r="C60" s="362"/>
      <c r="D60" s="193" t="s">
        <v>61</v>
      </c>
      <c r="E60" s="375" t="s">
        <v>373</v>
      </c>
      <c r="F60" s="376"/>
      <c r="G60" s="376"/>
      <c r="H60" s="376"/>
      <c r="I60" s="376"/>
      <c r="J60" s="376"/>
      <c r="K60" s="376"/>
      <c r="L60" s="376"/>
      <c r="M60" s="376"/>
      <c r="N60" s="376"/>
      <c r="O60" s="376"/>
      <c r="P60" s="376"/>
      <c r="Q60" s="376"/>
      <c r="R60" s="376"/>
      <c r="S60" s="376"/>
      <c r="T60" s="376"/>
      <c r="U60" s="377"/>
    </row>
    <row r="61" spans="2:21" ht="18" thickBot="1" x14ac:dyDescent="0.45">
      <c r="B61" s="361"/>
      <c r="C61" s="362"/>
      <c r="D61" s="189" t="s">
        <v>39</v>
      </c>
      <c r="E61" s="372" t="s">
        <v>374</v>
      </c>
      <c r="F61" s="373"/>
      <c r="G61" s="373"/>
      <c r="H61" s="373"/>
      <c r="I61" s="373"/>
      <c r="J61" s="373"/>
      <c r="K61" s="373"/>
      <c r="L61" s="373"/>
      <c r="M61" s="373"/>
      <c r="N61" s="373"/>
      <c r="O61" s="373"/>
      <c r="P61" s="373"/>
      <c r="Q61" s="373"/>
      <c r="R61" s="373"/>
      <c r="S61" s="373"/>
      <c r="T61" s="373"/>
      <c r="U61" s="374"/>
    </row>
    <row r="62" spans="2:21" ht="29.25" thickBot="1" x14ac:dyDescent="0.45">
      <c r="B62" s="361"/>
      <c r="C62" s="362"/>
      <c r="D62" s="193" t="s">
        <v>123</v>
      </c>
      <c r="E62" s="375" t="s">
        <v>375</v>
      </c>
      <c r="F62" s="376"/>
      <c r="G62" s="376"/>
      <c r="H62" s="376"/>
      <c r="I62" s="376"/>
      <c r="J62" s="376"/>
      <c r="K62" s="376"/>
      <c r="L62" s="376"/>
      <c r="M62" s="376"/>
      <c r="N62" s="376"/>
      <c r="O62" s="376"/>
      <c r="P62" s="376"/>
      <c r="Q62" s="376"/>
      <c r="R62" s="376"/>
      <c r="S62" s="376"/>
      <c r="T62" s="376"/>
      <c r="U62" s="377"/>
    </row>
    <row r="63" spans="2:21" ht="43.5" thickBot="1" x14ac:dyDescent="0.45">
      <c r="B63" s="361"/>
      <c r="C63" s="362"/>
      <c r="D63" s="189" t="s">
        <v>124</v>
      </c>
      <c r="E63" s="372" t="s">
        <v>374</v>
      </c>
      <c r="F63" s="373"/>
      <c r="G63" s="373"/>
      <c r="H63" s="373"/>
      <c r="I63" s="373"/>
      <c r="J63" s="373"/>
      <c r="K63" s="373"/>
      <c r="L63" s="373"/>
      <c r="M63" s="373"/>
      <c r="N63" s="373"/>
      <c r="O63" s="373"/>
      <c r="P63" s="373"/>
      <c r="Q63" s="373"/>
      <c r="R63" s="373"/>
      <c r="S63" s="373"/>
      <c r="T63" s="373"/>
      <c r="U63" s="374"/>
    </row>
    <row r="64" spans="2:21" ht="18" thickBot="1" x14ac:dyDescent="0.45">
      <c r="B64" s="361"/>
      <c r="C64" s="362"/>
      <c r="D64" s="190" t="s">
        <v>125</v>
      </c>
      <c r="E64" s="375" t="s">
        <v>376</v>
      </c>
      <c r="F64" s="376"/>
      <c r="G64" s="376"/>
      <c r="H64" s="376"/>
      <c r="I64" s="376"/>
      <c r="J64" s="376"/>
      <c r="K64" s="376"/>
      <c r="L64" s="376"/>
      <c r="M64" s="376"/>
      <c r="N64" s="376"/>
      <c r="O64" s="376"/>
      <c r="P64" s="376"/>
      <c r="Q64" s="376"/>
      <c r="R64" s="376"/>
      <c r="S64" s="376"/>
      <c r="T64" s="376"/>
      <c r="U64" s="377"/>
    </row>
    <row r="65" spans="2:21" ht="18" thickBot="1" x14ac:dyDescent="0.45">
      <c r="B65" s="361"/>
      <c r="C65" s="362"/>
      <c r="D65" s="188" t="s">
        <v>13</v>
      </c>
      <c r="E65" s="372" t="s">
        <v>377</v>
      </c>
      <c r="F65" s="373"/>
      <c r="G65" s="373"/>
      <c r="H65" s="373"/>
      <c r="I65" s="373"/>
      <c r="J65" s="373"/>
      <c r="K65" s="373"/>
      <c r="L65" s="373"/>
      <c r="M65" s="373"/>
      <c r="N65" s="373"/>
      <c r="O65" s="373"/>
      <c r="P65" s="373"/>
      <c r="Q65" s="373"/>
      <c r="R65" s="373"/>
      <c r="S65" s="373"/>
      <c r="T65" s="373"/>
      <c r="U65" s="374"/>
    </row>
    <row r="66" spans="2:21" ht="18" thickBot="1" x14ac:dyDescent="0.45">
      <c r="B66" s="361"/>
      <c r="C66" s="362"/>
      <c r="D66" s="193" t="s">
        <v>12</v>
      </c>
      <c r="E66" s="375" t="s">
        <v>377</v>
      </c>
      <c r="F66" s="376"/>
      <c r="G66" s="376"/>
      <c r="H66" s="376"/>
      <c r="I66" s="376"/>
      <c r="J66" s="376"/>
      <c r="K66" s="376"/>
      <c r="L66" s="376"/>
      <c r="M66" s="376"/>
      <c r="N66" s="376"/>
      <c r="O66" s="376"/>
      <c r="P66" s="376"/>
      <c r="Q66" s="376"/>
      <c r="R66" s="376"/>
      <c r="S66" s="376"/>
      <c r="T66" s="376"/>
      <c r="U66" s="377"/>
    </row>
    <row r="67" spans="2:21" ht="18" thickBot="1" x14ac:dyDescent="0.45">
      <c r="B67" s="361"/>
      <c r="C67" s="362"/>
      <c r="D67" s="188" t="s">
        <v>126</v>
      </c>
      <c r="E67" s="372" t="s">
        <v>378</v>
      </c>
      <c r="F67" s="373"/>
      <c r="G67" s="373"/>
      <c r="H67" s="373"/>
      <c r="I67" s="373"/>
      <c r="J67" s="373"/>
      <c r="K67" s="373"/>
      <c r="L67" s="373"/>
      <c r="M67" s="373"/>
      <c r="N67" s="373"/>
      <c r="O67" s="373"/>
      <c r="P67" s="373"/>
      <c r="Q67" s="373"/>
      <c r="R67" s="373"/>
      <c r="S67" s="373"/>
      <c r="T67" s="373"/>
      <c r="U67" s="374"/>
    </row>
    <row r="68" spans="2:21" ht="18" thickBot="1" x14ac:dyDescent="0.45">
      <c r="B68" s="361"/>
      <c r="C68" s="362"/>
      <c r="D68" s="193" t="s">
        <v>234</v>
      </c>
      <c r="E68" s="375" t="s">
        <v>379</v>
      </c>
      <c r="F68" s="376"/>
      <c r="G68" s="376"/>
      <c r="H68" s="376"/>
      <c r="I68" s="376"/>
      <c r="J68" s="376"/>
      <c r="K68" s="376"/>
      <c r="L68" s="376"/>
      <c r="M68" s="376"/>
      <c r="N68" s="376"/>
      <c r="O68" s="376"/>
      <c r="P68" s="376"/>
      <c r="Q68" s="376"/>
      <c r="R68" s="376"/>
      <c r="S68" s="376"/>
      <c r="T68" s="376"/>
      <c r="U68" s="377"/>
    </row>
    <row r="69" spans="2:21" ht="18" thickBot="1" x14ac:dyDescent="0.45">
      <c r="B69" s="361"/>
      <c r="C69" s="362"/>
      <c r="D69" s="188" t="s">
        <v>235</v>
      </c>
      <c r="E69" s="372" t="s">
        <v>380</v>
      </c>
      <c r="F69" s="373"/>
      <c r="G69" s="373"/>
      <c r="H69" s="373"/>
      <c r="I69" s="373"/>
      <c r="J69" s="373"/>
      <c r="K69" s="373"/>
      <c r="L69" s="373"/>
      <c r="M69" s="373"/>
      <c r="N69" s="373"/>
      <c r="O69" s="373"/>
      <c r="P69" s="373"/>
      <c r="Q69" s="373"/>
      <c r="R69" s="373"/>
      <c r="S69" s="373"/>
      <c r="T69" s="373"/>
      <c r="U69" s="374"/>
    </row>
    <row r="70" spans="2:21" ht="18" thickBot="1" x14ac:dyDescent="0.45">
      <c r="B70" s="361"/>
      <c r="C70" s="362"/>
      <c r="D70" s="193" t="s">
        <v>127</v>
      </c>
      <c r="E70" s="375" t="s">
        <v>381</v>
      </c>
      <c r="F70" s="376"/>
      <c r="G70" s="376"/>
      <c r="H70" s="376"/>
      <c r="I70" s="376"/>
      <c r="J70" s="376"/>
      <c r="K70" s="376"/>
      <c r="L70" s="376"/>
      <c r="M70" s="376"/>
      <c r="N70" s="376"/>
      <c r="O70" s="376"/>
      <c r="P70" s="376"/>
      <c r="Q70" s="376"/>
      <c r="R70" s="376"/>
      <c r="S70" s="376"/>
      <c r="T70" s="376"/>
      <c r="U70" s="377"/>
    </row>
    <row r="71" spans="2:21" ht="18" thickBot="1" x14ac:dyDescent="0.45">
      <c r="B71" s="361"/>
      <c r="C71" s="362"/>
      <c r="D71" s="188" t="s">
        <v>128</v>
      </c>
      <c r="E71" s="372" t="s">
        <v>382</v>
      </c>
      <c r="F71" s="373"/>
      <c r="G71" s="373"/>
      <c r="H71" s="373"/>
      <c r="I71" s="373"/>
      <c r="J71" s="373"/>
      <c r="K71" s="373"/>
      <c r="L71" s="373"/>
      <c r="M71" s="373"/>
      <c r="N71" s="373"/>
      <c r="O71" s="373"/>
      <c r="P71" s="373"/>
      <c r="Q71" s="373"/>
      <c r="R71" s="373"/>
      <c r="S71" s="373"/>
      <c r="T71" s="373"/>
      <c r="U71" s="374"/>
    </row>
    <row r="72" spans="2:21" ht="18" thickBot="1" x14ac:dyDescent="0.45">
      <c r="B72" s="361"/>
      <c r="C72" s="362"/>
      <c r="D72" s="193" t="s">
        <v>129</v>
      </c>
      <c r="E72" s="375" t="s">
        <v>383</v>
      </c>
      <c r="F72" s="376"/>
      <c r="G72" s="376"/>
      <c r="H72" s="376"/>
      <c r="I72" s="376"/>
      <c r="J72" s="376"/>
      <c r="K72" s="376"/>
      <c r="L72" s="376"/>
      <c r="M72" s="376"/>
      <c r="N72" s="376"/>
      <c r="O72" s="376"/>
      <c r="P72" s="376"/>
      <c r="Q72" s="376"/>
      <c r="R72" s="376"/>
      <c r="S72" s="376"/>
      <c r="T72" s="376"/>
      <c r="U72" s="377"/>
    </row>
    <row r="73" spans="2:21" ht="18" thickBot="1" x14ac:dyDescent="0.45">
      <c r="B73" s="361"/>
      <c r="C73" s="362"/>
      <c r="D73" s="188" t="s">
        <v>130</v>
      </c>
      <c r="E73" s="372" t="s">
        <v>384</v>
      </c>
      <c r="F73" s="373"/>
      <c r="G73" s="373"/>
      <c r="H73" s="373"/>
      <c r="I73" s="373"/>
      <c r="J73" s="373"/>
      <c r="K73" s="373"/>
      <c r="L73" s="373"/>
      <c r="M73" s="373"/>
      <c r="N73" s="373"/>
      <c r="O73" s="373"/>
      <c r="P73" s="373"/>
      <c r="Q73" s="373"/>
      <c r="R73" s="373"/>
      <c r="S73" s="373"/>
      <c r="T73" s="373"/>
      <c r="U73" s="374"/>
    </row>
    <row r="74" spans="2:21" ht="18" thickBot="1" x14ac:dyDescent="0.45">
      <c r="B74" s="361"/>
      <c r="C74" s="362"/>
      <c r="D74" s="193" t="s">
        <v>131</v>
      </c>
      <c r="E74" s="375" t="s">
        <v>385</v>
      </c>
      <c r="F74" s="376"/>
      <c r="G74" s="376"/>
      <c r="H74" s="376"/>
      <c r="I74" s="376"/>
      <c r="J74" s="376"/>
      <c r="K74" s="376"/>
      <c r="L74" s="376"/>
      <c r="M74" s="376"/>
      <c r="N74" s="376"/>
      <c r="O74" s="376"/>
      <c r="P74" s="376"/>
      <c r="Q74" s="376"/>
      <c r="R74" s="376"/>
      <c r="S74" s="376"/>
      <c r="T74" s="376"/>
      <c r="U74" s="377"/>
    </row>
    <row r="75" spans="2:21" ht="18" thickBot="1" x14ac:dyDescent="0.45">
      <c r="B75" s="361"/>
      <c r="C75" s="362"/>
      <c r="D75" s="188" t="s">
        <v>132</v>
      </c>
      <c r="E75" s="372" t="s">
        <v>386</v>
      </c>
      <c r="F75" s="373"/>
      <c r="G75" s="373"/>
      <c r="H75" s="373"/>
      <c r="I75" s="373"/>
      <c r="J75" s="373"/>
      <c r="K75" s="373"/>
      <c r="L75" s="373"/>
      <c r="M75" s="373"/>
      <c r="N75" s="373"/>
      <c r="O75" s="373"/>
      <c r="P75" s="373"/>
      <c r="Q75" s="373"/>
      <c r="R75" s="373"/>
      <c r="S75" s="373"/>
      <c r="T75" s="373"/>
      <c r="U75" s="374"/>
    </row>
    <row r="76" spans="2:21" ht="18" thickBot="1" x14ac:dyDescent="0.45">
      <c r="B76" s="361"/>
      <c r="C76" s="362"/>
      <c r="D76" s="193" t="s">
        <v>133</v>
      </c>
      <c r="E76" s="375" t="s">
        <v>420</v>
      </c>
      <c r="F76" s="376"/>
      <c r="G76" s="376"/>
      <c r="H76" s="376"/>
      <c r="I76" s="376"/>
      <c r="J76" s="376"/>
      <c r="K76" s="376"/>
      <c r="L76" s="376"/>
      <c r="M76" s="376"/>
      <c r="N76" s="376"/>
      <c r="O76" s="376"/>
      <c r="P76" s="376"/>
      <c r="Q76" s="376"/>
      <c r="R76" s="376"/>
      <c r="S76" s="376"/>
      <c r="T76" s="376"/>
      <c r="U76" s="377"/>
    </row>
    <row r="77" spans="2:21" ht="29.25" thickBot="1" x14ac:dyDescent="0.45">
      <c r="B77" s="361"/>
      <c r="C77" s="362"/>
      <c r="D77" s="188" t="s">
        <v>134</v>
      </c>
      <c r="E77" s="372" t="s">
        <v>387</v>
      </c>
      <c r="F77" s="373"/>
      <c r="G77" s="373"/>
      <c r="H77" s="373"/>
      <c r="I77" s="373"/>
      <c r="J77" s="373"/>
      <c r="K77" s="373"/>
      <c r="L77" s="373"/>
      <c r="M77" s="373"/>
      <c r="N77" s="373"/>
      <c r="O77" s="373"/>
      <c r="P77" s="373"/>
      <c r="Q77" s="373"/>
      <c r="R77" s="373"/>
      <c r="S77" s="373"/>
      <c r="T77" s="373"/>
      <c r="U77" s="374"/>
    </row>
    <row r="78" spans="2:21" ht="18" thickBot="1" x14ac:dyDescent="0.45">
      <c r="B78" s="363"/>
      <c r="C78" s="364"/>
      <c r="D78" s="193" t="s">
        <v>135</v>
      </c>
      <c r="E78" s="375" t="s">
        <v>388</v>
      </c>
      <c r="F78" s="376"/>
      <c r="G78" s="376"/>
      <c r="H78" s="376"/>
      <c r="I78" s="376"/>
      <c r="J78" s="376"/>
      <c r="K78" s="376"/>
      <c r="L78" s="376"/>
      <c r="M78" s="376"/>
      <c r="N78" s="376"/>
      <c r="O78" s="376"/>
      <c r="P78" s="376"/>
      <c r="Q78" s="376"/>
      <c r="R78" s="376"/>
      <c r="S78" s="376"/>
      <c r="T78" s="376"/>
      <c r="U78" s="377"/>
    </row>
    <row r="79" spans="2:21" ht="18" thickBot="1" x14ac:dyDescent="0.45">
      <c r="B79" s="359" t="s">
        <v>8</v>
      </c>
      <c r="C79" s="360"/>
      <c r="D79" s="188" t="s">
        <v>69</v>
      </c>
      <c r="E79" s="372" t="s">
        <v>389</v>
      </c>
      <c r="F79" s="373"/>
      <c r="G79" s="373"/>
      <c r="H79" s="373"/>
      <c r="I79" s="373"/>
      <c r="J79" s="373"/>
      <c r="K79" s="373"/>
      <c r="L79" s="373"/>
      <c r="M79" s="373"/>
      <c r="N79" s="373"/>
      <c r="O79" s="373"/>
      <c r="P79" s="373"/>
      <c r="Q79" s="373"/>
      <c r="R79" s="373"/>
      <c r="S79" s="373"/>
      <c r="T79" s="373"/>
      <c r="U79" s="374"/>
    </row>
    <row r="80" spans="2:21" ht="29.25" thickBot="1" x14ac:dyDescent="0.45">
      <c r="B80" s="361"/>
      <c r="C80" s="362"/>
      <c r="D80" s="193" t="s">
        <v>68</v>
      </c>
      <c r="E80" s="375" t="s">
        <v>390</v>
      </c>
      <c r="F80" s="376"/>
      <c r="G80" s="376"/>
      <c r="H80" s="376"/>
      <c r="I80" s="376"/>
      <c r="J80" s="376"/>
      <c r="K80" s="376"/>
      <c r="L80" s="376"/>
      <c r="M80" s="376"/>
      <c r="N80" s="376"/>
      <c r="O80" s="376"/>
      <c r="P80" s="376"/>
      <c r="Q80" s="376"/>
      <c r="R80" s="376"/>
      <c r="S80" s="376"/>
      <c r="T80" s="376"/>
      <c r="U80" s="377"/>
    </row>
    <row r="81" spans="2:21" ht="18" thickBot="1" x14ac:dyDescent="0.45">
      <c r="B81" s="359" t="s">
        <v>24</v>
      </c>
      <c r="C81" s="360"/>
      <c r="D81" s="188" t="s">
        <v>58</v>
      </c>
      <c r="E81" s="372" t="s">
        <v>391</v>
      </c>
      <c r="F81" s="373"/>
      <c r="G81" s="373"/>
      <c r="H81" s="373"/>
      <c r="I81" s="373"/>
      <c r="J81" s="373"/>
      <c r="K81" s="373"/>
      <c r="L81" s="373"/>
      <c r="M81" s="373"/>
      <c r="N81" s="373"/>
      <c r="O81" s="373"/>
      <c r="P81" s="373"/>
      <c r="Q81" s="373"/>
      <c r="R81" s="373"/>
      <c r="S81" s="373"/>
      <c r="T81" s="373"/>
      <c r="U81" s="374"/>
    </row>
    <row r="82" spans="2:21" ht="18" thickBot="1" x14ac:dyDescent="0.45">
      <c r="B82" s="361"/>
      <c r="C82" s="362"/>
      <c r="D82" s="193" t="s">
        <v>136</v>
      </c>
      <c r="E82" s="375" t="s">
        <v>392</v>
      </c>
      <c r="F82" s="376"/>
      <c r="G82" s="376"/>
      <c r="H82" s="376"/>
      <c r="I82" s="376"/>
      <c r="J82" s="376"/>
      <c r="K82" s="376"/>
      <c r="L82" s="376"/>
      <c r="M82" s="376"/>
      <c r="N82" s="376"/>
      <c r="O82" s="376"/>
      <c r="P82" s="376"/>
      <c r="Q82" s="376"/>
      <c r="R82" s="376"/>
      <c r="S82" s="376"/>
      <c r="T82" s="376"/>
      <c r="U82" s="377"/>
    </row>
    <row r="83" spans="2:21" ht="18" thickBot="1" x14ac:dyDescent="0.45">
      <c r="B83" s="361"/>
      <c r="C83" s="362"/>
      <c r="D83" s="194" t="s">
        <v>137</v>
      </c>
      <c r="E83" s="387" t="s">
        <v>393</v>
      </c>
      <c r="F83" s="388"/>
      <c r="G83" s="388"/>
      <c r="H83" s="388"/>
      <c r="I83" s="388"/>
      <c r="J83" s="388"/>
      <c r="K83" s="388"/>
      <c r="L83" s="388"/>
      <c r="M83" s="388"/>
      <c r="N83" s="388"/>
      <c r="O83" s="388"/>
      <c r="P83" s="388"/>
      <c r="Q83" s="388"/>
      <c r="R83" s="388"/>
      <c r="S83" s="388"/>
      <c r="T83" s="388"/>
      <c r="U83" s="389"/>
    </row>
    <row r="84" spans="2:21" ht="18" thickBot="1" x14ac:dyDescent="0.45">
      <c r="B84" s="361"/>
      <c r="C84" s="362"/>
      <c r="D84" s="195" t="s">
        <v>291</v>
      </c>
      <c r="E84" s="381" t="s">
        <v>394</v>
      </c>
      <c r="F84" s="382"/>
      <c r="G84" s="382"/>
      <c r="H84" s="382"/>
      <c r="I84" s="382"/>
      <c r="J84" s="382"/>
      <c r="K84" s="382"/>
      <c r="L84" s="382"/>
      <c r="M84" s="382"/>
      <c r="N84" s="382"/>
      <c r="O84" s="382"/>
      <c r="P84" s="382"/>
      <c r="Q84" s="382"/>
      <c r="R84" s="382"/>
      <c r="S84" s="382"/>
      <c r="T84" s="382"/>
      <c r="U84" s="383"/>
    </row>
    <row r="85" spans="2:21" ht="18" thickBot="1" x14ac:dyDescent="0.45">
      <c r="B85" s="361"/>
      <c r="C85" s="362"/>
      <c r="D85" s="196" t="s">
        <v>292</v>
      </c>
      <c r="E85" s="378" t="s">
        <v>395</v>
      </c>
      <c r="F85" s="379"/>
      <c r="G85" s="379"/>
      <c r="H85" s="379"/>
      <c r="I85" s="379"/>
      <c r="J85" s="379"/>
      <c r="K85" s="379"/>
      <c r="L85" s="379"/>
      <c r="M85" s="379"/>
      <c r="N85" s="379"/>
      <c r="O85" s="379"/>
      <c r="P85" s="379"/>
      <c r="Q85" s="379"/>
      <c r="R85" s="379"/>
      <c r="S85" s="379"/>
      <c r="T85" s="379"/>
      <c r="U85" s="380"/>
    </row>
    <row r="86" spans="2:21" ht="29.25" thickBot="1" x14ac:dyDescent="0.45">
      <c r="B86" s="361"/>
      <c r="C86" s="362"/>
      <c r="D86" s="197" t="s">
        <v>138</v>
      </c>
      <c r="E86" s="381" t="s">
        <v>396</v>
      </c>
      <c r="F86" s="382"/>
      <c r="G86" s="382"/>
      <c r="H86" s="382"/>
      <c r="I86" s="382"/>
      <c r="J86" s="382"/>
      <c r="K86" s="382"/>
      <c r="L86" s="382"/>
      <c r="M86" s="382"/>
      <c r="N86" s="382"/>
      <c r="O86" s="382"/>
      <c r="P86" s="382"/>
      <c r="Q86" s="382"/>
      <c r="R86" s="382"/>
      <c r="S86" s="382"/>
      <c r="T86" s="382"/>
      <c r="U86" s="383"/>
    </row>
    <row r="87" spans="2:21" ht="18" thickBot="1" x14ac:dyDescent="0.45">
      <c r="B87" s="361"/>
      <c r="C87" s="362"/>
      <c r="D87" s="196" t="s">
        <v>35</v>
      </c>
      <c r="E87" s="378" t="s">
        <v>397</v>
      </c>
      <c r="F87" s="379"/>
      <c r="G87" s="379"/>
      <c r="H87" s="379"/>
      <c r="I87" s="379"/>
      <c r="J87" s="379"/>
      <c r="K87" s="379"/>
      <c r="L87" s="379"/>
      <c r="M87" s="379"/>
      <c r="N87" s="379"/>
      <c r="O87" s="379"/>
      <c r="P87" s="379"/>
      <c r="Q87" s="379"/>
      <c r="R87" s="379"/>
      <c r="S87" s="379"/>
      <c r="T87" s="379"/>
      <c r="U87" s="380"/>
    </row>
    <row r="88" spans="2:21" ht="18" thickBot="1" x14ac:dyDescent="0.45">
      <c r="B88" s="361"/>
      <c r="C88" s="362"/>
      <c r="D88" s="197" t="s">
        <v>139</v>
      </c>
      <c r="E88" s="381" t="s">
        <v>398</v>
      </c>
      <c r="F88" s="382"/>
      <c r="G88" s="382"/>
      <c r="H88" s="382"/>
      <c r="I88" s="382"/>
      <c r="J88" s="382"/>
      <c r="K88" s="382"/>
      <c r="L88" s="382"/>
      <c r="M88" s="382"/>
      <c r="N88" s="382"/>
      <c r="O88" s="382"/>
      <c r="P88" s="382"/>
      <c r="Q88" s="382"/>
      <c r="R88" s="382"/>
      <c r="S88" s="382"/>
      <c r="T88" s="382"/>
      <c r="U88" s="383"/>
    </row>
    <row r="89" spans="2:21" ht="18" thickBot="1" x14ac:dyDescent="0.45">
      <c r="B89" s="361"/>
      <c r="C89" s="362"/>
      <c r="D89" s="196" t="s">
        <v>140</v>
      </c>
      <c r="E89" s="378" t="s">
        <v>399</v>
      </c>
      <c r="F89" s="379"/>
      <c r="G89" s="379"/>
      <c r="H89" s="379"/>
      <c r="I89" s="379"/>
      <c r="J89" s="379"/>
      <c r="K89" s="379"/>
      <c r="L89" s="379"/>
      <c r="M89" s="379"/>
      <c r="N89" s="379"/>
      <c r="O89" s="379"/>
      <c r="P89" s="379"/>
      <c r="Q89" s="379"/>
      <c r="R89" s="379"/>
      <c r="S89" s="379"/>
      <c r="T89" s="379"/>
      <c r="U89" s="380"/>
    </row>
    <row r="90" spans="2:21" ht="18" thickBot="1" x14ac:dyDescent="0.45">
      <c r="B90" s="361"/>
      <c r="C90" s="362"/>
      <c r="D90" s="197" t="s">
        <v>141</v>
      </c>
      <c r="E90" s="381" t="s">
        <v>400</v>
      </c>
      <c r="F90" s="382"/>
      <c r="G90" s="382"/>
      <c r="H90" s="382"/>
      <c r="I90" s="382"/>
      <c r="J90" s="382"/>
      <c r="K90" s="382"/>
      <c r="L90" s="382"/>
      <c r="M90" s="382"/>
      <c r="N90" s="382"/>
      <c r="O90" s="382"/>
      <c r="P90" s="382"/>
      <c r="Q90" s="382"/>
      <c r="R90" s="382"/>
      <c r="S90" s="382"/>
      <c r="T90" s="382"/>
      <c r="U90" s="383"/>
    </row>
    <row r="91" spans="2:21" ht="18" thickBot="1" x14ac:dyDescent="0.45">
      <c r="B91" s="361"/>
      <c r="C91" s="362"/>
      <c r="D91" s="196" t="s">
        <v>142</v>
      </c>
      <c r="E91" s="378" t="s">
        <v>401</v>
      </c>
      <c r="F91" s="379"/>
      <c r="G91" s="379"/>
      <c r="H91" s="379"/>
      <c r="I91" s="379"/>
      <c r="J91" s="379"/>
      <c r="K91" s="379"/>
      <c r="L91" s="379"/>
      <c r="M91" s="379"/>
      <c r="N91" s="379"/>
      <c r="O91" s="379"/>
      <c r="P91" s="379"/>
      <c r="Q91" s="379"/>
      <c r="R91" s="379"/>
      <c r="S91" s="379"/>
      <c r="T91" s="379"/>
      <c r="U91" s="380"/>
    </row>
    <row r="92" spans="2:21" ht="18" thickBot="1" x14ac:dyDescent="0.45">
      <c r="B92" s="361"/>
      <c r="C92" s="362"/>
      <c r="D92" s="197" t="s">
        <v>41</v>
      </c>
      <c r="E92" s="381" t="s">
        <v>402</v>
      </c>
      <c r="F92" s="382"/>
      <c r="G92" s="382"/>
      <c r="H92" s="382"/>
      <c r="I92" s="382"/>
      <c r="J92" s="382"/>
      <c r="K92" s="382"/>
      <c r="L92" s="382"/>
      <c r="M92" s="382"/>
      <c r="N92" s="382"/>
      <c r="O92" s="382"/>
      <c r="P92" s="382"/>
      <c r="Q92" s="382"/>
      <c r="R92" s="382"/>
      <c r="S92" s="382"/>
      <c r="T92" s="382"/>
      <c r="U92" s="383"/>
    </row>
    <row r="93" spans="2:21" ht="18" thickBot="1" x14ac:dyDescent="0.45">
      <c r="B93" s="361"/>
      <c r="C93" s="362"/>
      <c r="D93" s="196" t="s">
        <v>143</v>
      </c>
      <c r="E93" s="378" t="s">
        <v>403</v>
      </c>
      <c r="F93" s="379"/>
      <c r="G93" s="379"/>
      <c r="H93" s="379"/>
      <c r="I93" s="379"/>
      <c r="J93" s="379"/>
      <c r="K93" s="379"/>
      <c r="L93" s="379"/>
      <c r="M93" s="379"/>
      <c r="N93" s="379"/>
      <c r="O93" s="379"/>
      <c r="P93" s="379"/>
      <c r="Q93" s="379"/>
      <c r="R93" s="379"/>
      <c r="S93" s="379"/>
      <c r="T93" s="379"/>
      <c r="U93" s="380"/>
    </row>
    <row r="94" spans="2:21" ht="18" thickBot="1" x14ac:dyDescent="0.45">
      <c r="B94" s="361"/>
      <c r="C94" s="362"/>
      <c r="D94" s="197" t="s">
        <v>144</v>
      </c>
      <c r="E94" s="381" t="s">
        <v>404</v>
      </c>
      <c r="F94" s="382"/>
      <c r="G94" s="382"/>
      <c r="H94" s="382"/>
      <c r="I94" s="382"/>
      <c r="J94" s="382"/>
      <c r="K94" s="382"/>
      <c r="L94" s="382"/>
      <c r="M94" s="382"/>
      <c r="N94" s="382"/>
      <c r="O94" s="382"/>
      <c r="P94" s="382"/>
      <c r="Q94" s="382"/>
      <c r="R94" s="382"/>
      <c r="S94" s="382"/>
      <c r="T94" s="382"/>
      <c r="U94" s="383"/>
    </row>
    <row r="95" spans="2:21" ht="18" thickBot="1" x14ac:dyDescent="0.45">
      <c r="B95" s="361"/>
      <c r="C95" s="362"/>
      <c r="D95" s="196" t="s">
        <v>145</v>
      </c>
      <c r="E95" s="378" t="s">
        <v>405</v>
      </c>
      <c r="F95" s="379"/>
      <c r="G95" s="379"/>
      <c r="H95" s="379"/>
      <c r="I95" s="379"/>
      <c r="J95" s="379"/>
      <c r="K95" s="379"/>
      <c r="L95" s="379"/>
      <c r="M95" s="379"/>
      <c r="N95" s="379"/>
      <c r="O95" s="379"/>
      <c r="P95" s="379"/>
      <c r="Q95" s="379"/>
      <c r="R95" s="379"/>
      <c r="S95" s="379"/>
      <c r="T95" s="379"/>
      <c r="U95" s="380"/>
    </row>
    <row r="96" spans="2:21" ht="18" thickBot="1" x14ac:dyDescent="0.45">
      <c r="B96" s="361"/>
      <c r="C96" s="362"/>
      <c r="D96" s="198" t="s">
        <v>146</v>
      </c>
      <c r="E96" s="381" t="s">
        <v>406</v>
      </c>
      <c r="F96" s="382"/>
      <c r="G96" s="382"/>
      <c r="H96" s="382"/>
      <c r="I96" s="382"/>
      <c r="J96" s="382"/>
      <c r="K96" s="382"/>
      <c r="L96" s="382"/>
      <c r="M96" s="382"/>
      <c r="N96" s="382"/>
      <c r="O96" s="382"/>
      <c r="P96" s="382"/>
      <c r="Q96" s="382"/>
      <c r="R96" s="382"/>
      <c r="S96" s="382"/>
      <c r="T96" s="382"/>
      <c r="U96" s="383"/>
    </row>
    <row r="97" spans="2:21" ht="18" thickBot="1" x14ac:dyDescent="0.45">
      <c r="B97" s="361"/>
      <c r="C97" s="362"/>
      <c r="D97" s="199" t="s">
        <v>293</v>
      </c>
      <c r="E97" s="384" t="s">
        <v>394</v>
      </c>
      <c r="F97" s="385"/>
      <c r="G97" s="385"/>
      <c r="H97" s="385"/>
      <c r="I97" s="385"/>
      <c r="J97" s="385"/>
      <c r="K97" s="385"/>
      <c r="L97" s="385"/>
      <c r="M97" s="385"/>
      <c r="N97" s="385"/>
      <c r="O97" s="385"/>
      <c r="P97" s="385"/>
      <c r="Q97" s="385"/>
      <c r="R97" s="385"/>
      <c r="S97" s="385"/>
      <c r="T97" s="385"/>
      <c r="U97" s="386"/>
    </row>
    <row r="98" spans="2:21" ht="18" thickBot="1" x14ac:dyDescent="0.45">
      <c r="B98" s="361"/>
      <c r="C98" s="362"/>
      <c r="D98" s="193" t="s">
        <v>294</v>
      </c>
      <c r="E98" s="375" t="s">
        <v>395</v>
      </c>
      <c r="F98" s="376"/>
      <c r="G98" s="376"/>
      <c r="H98" s="376"/>
      <c r="I98" s="376"/>
      <c r="J98" s="376"/>
      <c r="K98" s="376"/>
      <c r="L98" s="376"/>
      <c r="M98" s="376"/>
      <c r="N98" s="376"/>
      <c r="O98" s="376"/>
      <c r="P98" s="376"/>
      <c r="Q98" s="376"/>
      <c r="R98" s="376"/>
      <c r="S98" s="376"/>
      <c r="T98" s="376"/>
      <c r="U98" s="377"/>
    </row>
    <row r="99" spans="2:21" ht="18" thickBot="1" x14ac:dyDescent="0.45">
      <c r="B99" s="361"/>
      <c r="C99" s="362"/>
      <c r="D99" s="188" t="s">
        <v>147</v>
      </c>
      <c r="E99" s="372" t="s">
        <v>396</v>
      </c>
      <c r="F99" s="373"/>
      <c r="G99" s="373"/>
      <c r="H99" s="373"/>
      <c r="I99" s="373"/>
      <c r="J99" s="373"/>
      <c r="K99" s="373"/>
      <c r="L99" s="373"/>
      <c r="M99" s="373"/>
      <c r="N99" s="373"/>
      <c r="O99" s="373"/>
      <c r="P99" s="373"/>
      <c r="Q99" s="373"/>
      <c r="R99" s="373"/>
      <c r="S99" s="373"/>
      <c r="T99" s="373"/>
      <c r="U99" s="374"/>
    </row>
    <row r="100" spans="2:21" ht="18" thickBot="1" x14ac:dyDescent="0.45">
      <c r="B100" s="361"/>
      <c r="C100" s="362"/>
      <c r="D100" s="193" t="s">
        <v>36</v>
      </c>
      <c r="E100" s="375" t="s">
        <v>407</v>
      </c>
      <c r="F100" s="376"/>
      <c r="G100" s="376"/>
      <c r="H100" s="376"/>
      <c r="I100" s="376"/>
      <c r="J100" s="376"/>
      <c r="K100" s="376"/>
      <c r="L100" s="376"/>
      <c r="M100" s="376"/>
      <c r="N100" s="376"/>
      <c r="O100" s="376"/>
      <c r="P100" s="376"/>
      <c r="Q100" s="376"/>
      <c r="R100" s="376"/>
      <c r="S100" s="376"/>
      <c r="T100" s="376"/>
      <c r="U100" s="377"/>
    </row>
    <row r="101" spans="2:21" ht="18" thickBot="1" x14ac:dyDescent="0.45">
      <c r="B101" s="361"/>
      <c r="C101" s="362"/>
      <c r="D101" s="188" t="s">
        <v>148</v>
      </c>
      <c r="E101" s="372" t="s">
        <v>398</v>
      </c>
      <c r="F101" s="373"/>
      <c r="G101" s="373"/>
      <c r="H101" s="373"/>
      <c r="I101" s="373"/>
      <c r="J101" s="373"/>
      <c r="K101" s="373"/>
      <c r="L101" s="373"/>
      <c r="M101" s="373"/>
      <c r="N101" s="373"/>
      <c r="O101" s="373"/>
      <c r="P101" s="373"/>
      <c r="Q101" s="373"/>
      <c r="R101" s="373"/>
      <c r="S101" s="373"/>
      <c r="T101" s="373"/>
      <c r="U101" s="374"/>
    </row>
    <row r="102" spans="2:21" ht="18" thickBot="1" x14ac:dyDescent="0.45">
      <c r="B102" s="361"/>
      <c r="C102" s="362"/>
      <c r="D102" s="193" t="s">
        <v>149</v>
      </c>
      <c r="E102" s="375" t="s">
        <v>399</v>
      </c>
      <c r="F102" s="376"/>
      <c r="G102" s="376"/>
      <c r="H102" s="376"/>
      <c r="I102" s="376"/>
      <c r="J102" s="376"/>
      <c r="K102" s="376"/>
      <c r="L102" s="376"/>
      <c r="M102" s="376"/>
      <c r="N102" s="376"/>
      <c r="O102" s="376"/>
      <c r="P102" s="376"/>
      <c r="Q102" s="376"/>
      <c r="R102" s="376"/>
      <c r="S102" s="376"/>
      <c r="T102" s="376"/>
      <c r="U102" s="377"/>
    </row>
    <row r="103" spans="2:21" ht="18" thickBot="1" x14ac:dyDescent="0.45">
      <c r="B103" s="361"/>
      <c r="C103" s="362"/>
      <c r="D103" s="188" t="s">
        <v>150</v>
      </c>
      <c r="E103" s="372" t="s">
        <v>400</v>
      </c>
      <c r="F103" s="373"/>
      <c r="G103" s="373"/>
      <c r="H103" s="373"/>
      <c r="I103" s="373"/>
      <c r="J103" s="373"/>
      <c r="K103" s="373"/>
      <c r="L103" s="373"/>
      <c r="M103" s="373"/>
      <c r="N103" s="373"/>
      <c r="O103" s="373"/>
      <c r="P103" s="373"/>
      <c r="Q103" s="373"/>
      <c r="R103" s="373"/>
      <c r="S103" s="373"/>
      <c r="T103" s="373"/>
      <c r="U103" s="374"/>
    </row>
    <row r="104" spans="2:21" ht="18" thickBot="1" x14ac:dyDescent="0.45">
      <c r="B104" s="361"/>
      <c r="C104" s="362"/>
      <c r="D104" s="193" t="s">
        <v>142</v>
      </c>
      <c r="E104" s="375" t="s">
        <v>401</v>
      </c>
      <c r="F104" s="376"/>
      <c r="G104" s="376"/>
      <c r="H104" s="376"/>
      <c r="I104" s="376"/>
      <c r="J104" s="376"/>
      <c r="K104" s="376"/>
      <c r="L104" s="376"/>
      <c r="M104" s="376"/>
      <c r="N104" s="376"/>
      <c r="O104" s="376"/>
      <c r="P104" s="376"/>
      <c r="Q104" s="376"/>
      <c r="R104" s="376"/>
      <c r="S104" s="376"/>
      <c r="T104" s="376"/>
      <c r="U104" s="377"/>
    </row>
    <row r="105" spans="2:21" ht="18" thickBot="1" x14ac:dyDescent="0.45">
      <c r="B105" s="361"/>
      <c r="C105" s="362"/>
      <c r="D105" s="188" t="s">
        <v>42</v>
      </c>
      <c r="E105" s="372" t="s">
        <v>402</v>
      </c>
      <c r="F105" s="373"/>
      <c r="G105" s="373"/>
      <c r="H105" s="373"/>
      <c r="I105" s="373"/>
      <c r="J105" s="373"/>
      <c r="K105" s="373"/>
      <c r="L105" s="373"/>
      <c r="M105" s="373"/>
      <c r="N105" s="373"/>
      <c r="O105" s="373"/>
      <c r="P105" s="373"/>
      <c r="Q105" s="373"/>
      <c r="R105" s="373"/>
      <c r="S105" s="373"/>
      <c r="T105" s="373"/>
      <c r="U105" s="374"/>
    </row>
    <row r="106" spans="2:21" ht="18" thickBot="1" x14ac:dyDescent="0.45">
      <c r="B106" s="361"/>
      <c r="C106" s="362"/>
      <c r="D106" s="193" t="s">
        <v>151</v>
      </c>
      <c r="E106" s="375" t="s">
        <v>403</v>
      </c>
      <c r="F106" s="376"/>
      <c r="G106" s="376"/>
      <c r="H106" s="376"/>
      <c r="I106" s="376"/>
      <c r="J106" s="376"/>
      <c r="K106" s="376"/>
      <c r="L106" s="376"/>
      <c r="M106" s="376"/>
      <c r="N106" s="376"/>
      <c r="O106" s="376"/>
      <c r="P106" s="376"/>
      <c r="Q106" s="376"/>
      <c r="R106" s="376"/>
      <c r="S106" s="376"/>
      <c r="T106" s="376"/>
      <c r="U106" s="377"/>
    </row>
    <row r="107" spans="2:21" ht="18" thickBot="1" x14ac:dyDescent="0.45">
      <c r="B107" s="361"/>
      <c r="C107" s="362"/>
      <c r="D107" s="188" t="s">
        <v>152</v>
      </c>
      <c r="E107" s="372" t="s">
        <v>404</v>
      </c>
      <c r="F107" s="373"/>
      <c r="G107" s="373"/>
      <c r="H107" s="373"/>
      <c r="I107" s="373"/>
      <c r="J107" s="373"/>
      <c r="K107" s="373"/>
      <c r="L107" s="373"/>
      <c r="M107" s="373"/>
      <c r="N107" s="373"/>
      <c r="O107" s="373"/>
      <c r="P107" s="373"/>
      <c r="Q107" s="373"/>
      <c r="R107" s="373"/>
      <c r="S107" s="373"/>
      <c r="T107" s="373"/>
      <c r="U107" s="374"/>
    </row>
    <row r="108" spans="2:21" ht="18" thickBot="1" x14ac:dyDescent="0.45">
      <c r="B108" s="361"/>
      <c r="C108" s="362"/>
      <c r="D108" s="193" t="s">
        <v>153</v>
      </c>
      <c r="E108" s="375" t="s">
        <v>405</v>
      </c>
      <c r="F108" s="376"/>
      <c r="G108" s="376"/>
      <c r="H108" s="376"/>
      <c r="I108" s="376"/>
      <c r="J108" s="376"/>
      <c r="K108" s="376"/>
      <c r="L108" s="376"/>
      <c r="M108" s="376"/>
      <c r="N108" s="376"/>
      <c r="O108" s="376"/>
      <c r="P108" s="376"/>
      <c r="Q108" s="376"/>
      <c r="R108" s="376"/>
      <c r="S108" s="376"/>
      <c r="T108" s="376"/>
      <c r="U108" s="377"/>
    </row>
    <row r="109" spans="2:21" ht="18" thickBot="1" x14ac:dyDescent="0.45">
      <c r="B109" s="361"/>
      <c r="C109" s="362"/>
      <c r="D109" s="188" t="s">
        <v>154</v>
      </c>
      <c r="E109" s="372" t="s">
        <v>406</v>
      </c>
      <c r="F109" s="373"/>
      <c r="G109" s="373"/>
      <c r="H109" s="373"/>
      <c r="I109" s="373"/>
      <c r="J109" s="373"/>
      <c r="K109" s="373"/>
      <c r="L109" s="373"/>
      <c r="M109" s="373"/>
      <c r="N109" s="373"/>
      <c r="O109" s="373"/>
      <c r="P109" s="373"/>
      <c r="Q109" s="373"/>
      <c r="R109" s="373"/>
      <c r="S109" s="373"/>
      <c r="T109" s="373"/>
      <c r="U109" s="374"/>
    </row>
    <row r="110" spans="2:21" ht="18" thickBot="1" x14ac:dyDescent="0.45">
      <c r="B110" s="361"/>
      <c r="C110" s="362"/>
      <c r="D110" s="193" t="s">
        <v>295</v>
      </c>
      <c r="E110" s="375" t="s">
        <v>394</v>
      </c>
      <c r="F110" s="376"/>
      <c r="G110" s="376"/>
      <c r="H110" s="376"/>
      <c r="I110" s="376"/>
      <c r="J110" s="376"/>
      <c r="K110" s="376"/>
      <c r="L110" s="376"/>
      <c r="M110" s="376"/>
      <c r="N110" s="376"/>
      <c r="O110" s="376"/>
      <c r="P110" s="376"/>
      <c r="Q110" s="376"/>
      <c r="R110" s="376"/>
      <c r="S110" s="376"/>
      <c r="T110" s="376"/>
      <c r="U110" s="377"/>
    </row>
    <row r="111" spans="2:21" ht="18" thickBot="1" x14ac:dyDescent="0.45">
      <c r="B111" s="361"/>
      <c r="C111" s="362"/>
      <c r="D111" s="188" t="s">
        <v>296</v>
      </c>
      <c r="E111" s="372" t="s">
        <v>395</v>
      </c>
      <c r="F111" s="373"/>
      <c r="G111" s="373"/>
      <c r="H111" s="373"/>
      <c r="I111" s="373"/>
      <c r="J111" s="373"/>
      <c r="K111" s="373"/>
      <c r="L111" s="373"/>
      <c r="M111" s="373"/>
      <c r="N111" s="373"/>
      <c r="O111" s="373"/>
      <c r="P111" s="373"/>
      <c r="Q111" s="373"/>
      <c r="R111" s="373"/>
      <c r="S111" s="373"/>
      <c r="T111" s="373"/>
      <c r="U111" s="374"/>
    </row>
    <row r="112" spans="2:21" ht="18" thickBot="1" x14ac:dyDescent="0.45">
      <c r="B112" s="361"/>
      <c r="C112" s="362"/>
      <c r="D112" s="193" t="s">
        <v>155</v>
      </c>
      <c r="E112" s="375" t="s">
        <v>396</v>
      </c>
      <c r="F112" s="376"/>
      <c r="G112" s="376"/>
      <c r="H112" s="376"/>
      <c r="I112" s="376"/>
      <c r="J112" s="376"/>
      <c r="K112" s="376"/>
      <c r="L112" s="376"/>
      <c r="M112" s="376"/>
      <c r="N112" s="376"/>
      <c r="O112" s="376"/>
      <c r="P112" s="376"/>
      <c r="Q112" s="376"/>
      <c r="R112" s="376"/>
      <c r="S112" s="376"/>
      <c r="T112" s="376"/>
      <c r="U112" s="377"/>
    </row>
    <row r="113" spans="2:21" ht="18" thickBot="1" x14ac:dyDescent="0.45">
      <c r="B113" s="361"/>
      <c r="C113" s="362"/>
      <c r="D113" s="188" t="s">
        <v>37</v>
      </c>
      <c r="E113" s="372" t="s">
        <v>408</v>
      </c>
      <c r="F113" s="373"/>
      <c r="G113" s="373"/>
      <c r="H113" s="373"/>
      <c r="I113" s="373"/>
      <c r="J113" s="373"/>
      <c r="K113" s="373"/>
      <c r="L113" s="373"/>
      <c r="M113" s="373"/>
      <c r="N113" s="373"/>
      <c r="O113" s="373"/>
      <c r="P113" s="373"/>
      <c r="Q113" s="373"/>
      <c r="R113" s="373"/>
      <c r="S113" s="373"/>
      <c r="T113" s="373"/>
      <c r="U113" s="374"/>
    </row>
    <row r="114" spans="2:21" ht="18" thickBot="1" x14ac:dyDescent="0.45">
      <c r="B114" s="361"/>
      <c r="C114" s="362"/>
      <c r="D114" s="193" t="s">
        <v>156</v>
      </c>
      <c r="E114" s="375" t="s">
        <v>398</v>
      </c>
      <c r="F114" s="376"/>
      <c r="G114" s="376"/>
      <c r="H114" s="376"/>
      <c r="I114" s="376"/>
      <c r="J114" s="376"/>
      <c r="K114" s="376"/>
      <c r="L114" s="376"/>
      <c r="M114" s="376"/>
      <c r="N114" s="376"/>
      <c r="O114" s="376"/>
      <c r="P114" s="376"/>
      <c r="Q114" s="376"/>
      <c r="R114" s="376"/>
      <c r="S114" s="376"/>
      <c r="T114" s="376"/>
      <c r="U114" s="377"/>
    </row>
    <row r="115" spans="2:21" ht="18" thickBot="1" x14ac:dyDescent="0.45">
      <c r="B115" s="361"/>
      <c r="C115" s="362"/>
      <c r="D115" s="188" t="s">
        <v>157</v>
      </c>
      <c r="E115" s="372" t="s">
        <v>399</v>
      </c>
      <c r="F115" s="373"/>
      <c r="G115" s="373"/>
      <c r="H115" s="373"/>
      <c r="I115" s="373"/>
      <c r="J115" s="373"/>
      <c r="K115" s="373"/>
      <c r="L115" s="373"/>
      <c r="M115" s="373"/>
      <c r="N115" s="373"/>
      <c r="O115" s="373"/>
      <c r="P115" s="373"/>
      <c r="Q115" s="373"/>
      <c r="R115" s="373"/>
      <c r="S115" s="373"/>
      <c r="T115" s="373"/>
      <c r="U115" s="374"/>
    </row>
    <row r="116" spans="2:21" ht="18" thickBot="1" x14ac:dyDescent="0.45">
      <c r="B116" s="361"/>
      <c r="C116" s="362"/>
      <c r="D116" s="193" t="s">
        <v>158</v>
      </c>
      <c r="E116" s="375" t="s">
        <v>400</v>
      </c>
      <c r="F116" s="376"/>
      <c r="G116" s="376"/>
      <c r="H116" s="376"/>
      <c r="I116" s="376"/>
      <c r="J116" s="376"/>
      <c r="K116" s="376"/>
      <c r="L116" s="376"/>
      <c r="M116" s="376"/>
      <c r="N116" s="376"/>
      <c r="O116" s="376"/>
      <c r="P116" s="376"/>
      <c r="Q116" s="376"/>
      <c r="R116" s="376"/>
      <c r="S116" s="376"/>
      <c r="T116" s="376"/>
      <c r="U116" s="377"/>
    </row>
    <row r="117" spans="2:21" ht="18" thickBot="1" x14ac:dyDescent="0.45">
      <c r="B117" s="361"/>
      <c r="C117" s="362"/>
      <c r="D117" s="188" t="s">
        <v>142</v>
      </c>
      <c r="E117" s="372" t="s">
        <v>401</v>
      </c>
      <c r="F117" s="373"/>
      <c r="G117" s="373"/>
      <c r="H117" s="373"/>
      <c r="I117" s="373"/>
      <c r="J117" s="373"/>
      <c r="K117" s="373"/>
      <c r="L117" s="373"/>
      <c r="M117" s="373"/>
      <c r="N117" s="373"/>
      <c r="O117" s="373"/>
      <c r="P117" s="373"/>
      <c r="Q117" s="373"/>
      <c r="R117" s="373"/>
      <c r="S117" s="373"/>
      <c r="T117" s="373"/>
      <c r="U117" s="374"/>
    </row>
    <row r="118" spans="2:21" ht="18" thickBot="1" x14ac:dyDescent="0.45">
      <c r="B118" s="361"/>
      <c r="C118" s="362"/>
      <c r="D118" s="193" t="s">
        <v>43</v>
      </c>
      <c r="E118" s="375" t="s">
        <v>402</v>
      </c>
      <c r="F118" s="376"/>
      <c r="G118" s="376"/>
      <c r="H118" s="376"/>
      <c r="I118" s="376"/>
      <c r="J118" s="376"/>
      <c r="K118" s="376"/>
      <c r="L118" s="376"/>
      <c r="M118" s="376"/>
      <c r="N118" s="376"/>
      <c r="O118" s="376"/>
      <c r="P118" s="376"/>
      <c r="Q118" s="376"/>
      <c r="R118" s="376"/>
      <c r="S118" s="376"/>
      <c r="T118" s="376"/>
      <c r="U118" s="377"/>
    </row>
    <row r="119" spans="2:21" ht="18" thickBot="1" x14ac:dyDescent="0.45">
      <c r="B119" s="361"/>
      <c r="C119" s="362"/>
      <c r="D119" s="188" t="s">
        <v>159</v>
      </c>
      <c r="E119" s="372" t="s">
        <v>403</v>
      </c>
      <c r="F119" s="373"/>
      <c r="G119" s="373"/>
      <c r="H119" s="373"/>
      <c r="I119" s="373"/>
      <c r="J119" s="373"/>
      <c r="K119" s="373"/>
      <c r="L119" s="373"/>
      <c r="M119" s="373"/>
      <c r="N119" s="373"/>
      <c r="O119" s="373"/>
      <c r="P119" s="373"/>
      <c r="Q119" s="373"/>
      <c r="R119" s="373"/>
      <c r="S119" s="373"/>
      <c r="T119" s="373"/>
      <c r="U119" s="374"/>
    </row>
    <row r="120" spans="2:21" ht="18" thickBot="1" x14ac:dyDescent="0.45">
      <c r="B120" s="361"/>
      <c r="C120" s="362"/>
      <c r="D120" s="193" t="s">
        <v>160</v>
      </c>
      <c r="E120" s="375" t="s">
        <v>404</v>
      </c>
      <c r="F120" s="376"/>
      <c r="G120" s="376"/>
      <c r="H120" s="376"/>
      <c r="I120" s="376"/>
      <c r="J120" s="376"/>
      <c r="K120" s="376"/>
      <c r="L120" s="376"/>
      <c r="M120" s="376"/>
      <c r="N120" s="376"/>
      <c r="O120" s="376"/>
      <c r="P120" s="376"/>
      <c r="Q120" s="376"/>
      <c r="R120" s="376"/>
      <c r="S120" s="376"/>
      <c r="T120" s="376"/>
      <c r="U120" s="377"/>
    </row>
    <row r="121" spans="2:21" ht="18" thickBot="1" x14ac:dyDescent="0.45">
      <c r="B121" s="361"/>
      <c r="C121" s="362"/>
      <c r="D121" s="188" t="s">
        <v>161</v>
      </c>
      <c r="E121" s="372" t="s">
        <v>405</v>
      </c>
      <c r="F121" s="373"/>
      <c r="G121" s="373"/>
      <c r="H121" s="373"/>
      <c r="I121" s="373"/>
      <c r="J121" s="373"/>
      <c r="K121" s="373"/>
      <c r="L121" s="373"/>
      <c r="M121" s="373"/>
      <c r="N121" s="373"/>
      <c r="O121" s="373"/>
      <c r="P121" s="373"/>
      <c r="Q121" s="373"/>
      <c r="R121" s="373"/>
      <c r="S121" s="373"/>
      <c r="T121" s="373"/>
      <c r="U121" s="374"/>
    </row>
    <row r="122" spans="2:21" ht="18" thickBot="1" x14ac:dyDescent="0.45">
      <c r="B122" s="361"/>
      <c r="C122" s="362"/>
      <c r="D122" s="193" t="s">
        <v>162</v>
      </c>
      <c r="E122" s="375" t="s">
        <v>406</v>
      </c>
      <c r="F122" s="376"/>
      <c r="G122" s="376"/>
      <c r="H122" s="376"/>
      <c r="I122" s="376"/>
      <c r="J122" s="376"/>
      <c r="K122" s="376"/>
      <c r="L122" s="376"/>
      <c r="M122" s="376"/>
      <c r="N122" s="376"/>
      <c r="O122" s="376"/>
      <c r="P122" s="376"/>
      <c r="Q122" s="376"/>
      <c r="R122" s="376"/>
      <c r="S122" s="376"/>
      <c r="T122" s="376"/>
      <c r="U122" s="377"/>
    </row>
    <row r="123" spans="2:21" ht="18" thickBot="1" x14ac:dyDescent="0.45">
      <c r="B123" s="361"/>
      <c r="C123" s="362"/>
      <c r="D123" s="188" t="s">
        <v>297</v>
      </c>
      <c r="E123" s="372" t="s">
        <v>395</v>
      </c>
      <c r="F123" s="373"/>
      <c r="G123" s="373"/>
      <c r="H123" s="373"/>
      <c r="I123" s="373"/>
      <c r="J123" s="373"/>
      <c r="K123" s="373"/>
      <c r="L123" s="373"/>
      <c r="M123" s="373"/>
      <c r="N123" s="373"/>
      <c r="O123" s="373"/>
      <c r="P123" s="373"/>
      <c r="Q123" s="373"/>
      <c r="R123" s="373"/>
      <c r="S123" s="373"/>
      <c r="T123" s="373"/>
      <c r="U123" s="374"/>
    </row>
    <row r="124" spans="2:21" ht="18" thickBot="1" x14ac:dyDescent="0.45">
      <c r="B124" s="361"/>
      <c r="C124" s="362"/>
      <c r="D124" s="193" t="s">
        <v>298</v>
      </c>
      <c r="E124" s="375" t="s">
        <v>396</v>
      </c>
      <c r="F124" s="376"/>
      <c r="G124" s="376"/>
      <c r="H124" s="376"/>
      <c r="I124" s="376"/>
      <c r="J124" s="376"/>
      <c r="K124" s="376"/>
      <c r="L124" s="376"/>
      <c r="M124" s="376"/>
      <c r="N124" s="376"/>
      <c r="O124" s="376"/>
      <c r="P124" s="376"/>
      <c r="Q124" s="376"/>
      <c r="R124" s="376"/>
      <c r="S124" s="376"/>
      <c r="T124" s="376"/>
      <c r="U124" s="377"/>
    </row>
    <row r="125" spans="2:21" ht="18" thickBot="1" x14ac:dyDescent="0.45">
      <c r="B125" s="361"/>
      <c r="C125" s="362"/>
      <c r="D125" s="188" t="s">
        <v>163</v>
      </c>
      <c r="E125" s="372" t="s">
        <v>409</v>
      </c>
      <c r="F125" s="373"/>
      <c r="G125" s="373"/>
      <c r="H125" s="373"/>
      <c r="I125" s="373"/>
      <c r="J125" s="373"/>
      <c r="K125" s="373"/>
      <c r="L125" s="373"/>
      <c r="M125" s="373"/>
      <c r="N125" s="373"/>
      <c r="O125" s="373"/>
      <c r="P125" s="373"/>
      <c r="Q125" s="373"/>
      <c r="R125" s="373"/>
      <c r="S125" s="373"/>
      <c r="T125" s="373"/>
      <c r="U125" s="374"/>
    </row>
    <row r="126" spans="2:21" ht="18" thickBot="1" x14ac:dyDescent="0.45">
      <c r="B126" s="361"/>
      <c r="C126" s="362"/>
      <c r="D126" s="193" t="s">
        <v>164</v>
      </c>
      <c r="E126" s="375" t="s">
        <v>398</v>
      </c>
      <c r="F126" s="376"/>
      <c r="G126" s="376"/>
      <c r="H126" s="376"/>
      <c r="I126" s="376"/>
      <c r="J126" s="376"/>
      <c r="K126" s="376"/>
      <c r="L126" s="376"/>
      <c r="M126" s="376"/>
      <c r="N126" s="376"/>
      <c r="O126" s="376"/>
      <c r="P126" s="376"/>
      <c r="Q126" s="376"/>
      <c r="R126" s="376"/>
      <c r="S126" s="376"/>
      <c r="T126" s="376"/>
      <c r="U126" s="377"/>
    </row>
    <row r="127" spans="2:21" ht="18" thickBot="1" x14ac:dyDescent="0.45">
      <c r="B127" s="361"/>
      <c r="C127" s="362"/>
      <c r="D127" s="188" t="s">
        <v>165</v>
      </c>
      <c r="E127" s="372" t="s">
        <v>399</v>
      </c>
      <c r="F127" s="373"/>
      <c r="G127" s="373"/>
      <c r="H127" s="373"/>
      <c r="I127" s="373"/>
      <c r="J127" s="373"/>
      <c r="K127" s="373"/>
      <c r="L127" s="373"/>
      <c r="M127" s="373"/>
      <c r="N127" s="373"/>
      <c r="O127" s="373"/>
      <c r="P127" s="373"/>
      <c r="Q127" s="373"/>
      <c r="R127" s="373"/>
      <c r="S127" s="373"/>
      <c r="T127" s="373"/>
      <c r="U127" s="374"/>
    </row>
    <row r="128" spans="2:21" ht="18" thickBot="1" x14ac:dyDescent="0.45">
      <c r="B128" s="361"/>
      <c r="C128" s="362"/>
      <c r="D128" s="193" t="s">
        <v>166</v>
      </c>
      <c r="E128" s="375" t="s">
        <v>400</v>
      </c>
      <c r="F128" s="376"/>
      <c r="G128" s="376"/>
      <c r="H128" s="376"/>
      <c r="I128" s="376"/>
      <c r="J128" s="376"/>
      <c r="K128" s="376"/>
      <c r="L128" s="376"/>
      <c r="M128" s="376"/>
      <c r="N128" s="376"/>
      <c r="O128" s="376"/>
      <c r="P128" s="376"/>
      <c r="Q128" s="376"/>
      <c r="R128" s="376"/>
      <c r="S128" s="376"/>
      <c r="T128" s="376"/>
      <c r="U128" s="377"/>
    </row>
    <row r="129" spans="2:21" ht="18" thickBot="1" x14ac:dyDescent="0.45">
      <c r="B129" s="361"/>
      <c r="C129" s="362"/>
      <c r="D129" s="188" t="s">
        <v>167</v>
      </c>
      <c r="E129" s="372" t="s">
        <v>401</v>
      </c>
      <c r="F129" s="373"/>
      <c r="G129" s="373"/>
      <c r="H129" s="373"/>
      <c r="I129" s="373"/>
      <c r="J129" s="373"/>
      <c r="K129" s="373"/>
      <c r="L129" s="373"/>
      <c r="M129" s="373"/>
      <c r="N129" s="373"/>
      <c r="O129" s="373"/>
      <c r="P129" s="373"/>
      <c r="Q129" s="373"/>
      <c r="R129" s="373"/>
      <c r="S129" s="373"/>
      <c r="T129" s="373"/>
      <c r="U129" s="374"/>
    </row>
    <row r="130" spans="2:21" ht="18" thickBot="1" x14ac:dyDescent="0.45">
      <c r="B130" s="361"/>
      <c r="C130" s="362"/>
      <c r="D130" s="193" t="s">
        <v>168</v>
      </c>
      <c r="E130" s="375" t="s">
        <v>402</v>
      </c>
      <c r="F130" s="376"/>
      <c r="G130" s="376"/>
      <c r="H130" s="376"/>
      <c r="I130" s="376"/>
      <c r="J130" s="376"/>
      <c r="K130" s="376"/>
      <c r="L130" s="376"/>
      <c r="M130" s="376"/>
      <c r="N130" s="376"/>
      <c r="O130" s="376"/>
      <c r="P130" s="376"/>
      <c r="Q130" s="376"/>
      <c r="R130" s="376"/>
      <c r="S130" s="376"/>
      <c r="T130" s="376"/>
      <c r="U130" s="377"/>
    </row>
    <row r="131" spans="2:21" ht="18" thickBot="1" x14ac:dyDescent="0.45">
      <c r="B131" s="363"/>
      <c r="C131" s="364"/>
      <c r="D131" s="188" t="s">
        <v>169</v>
      </c>
      <c r="E131" s="372" t="s">
        <v>403</v>
      </c>
      <c r="F131" s="373"/>
      <c r="G131" s="373"/>
      <c r="H131" s="373"/>
      <c r="I131" s="373"/>
      <c r="J131" s="373"/>
      <c r="K131" s="373"/>
      <c r="L131" s="373"/>
      <c r="M131" s="373"/>
      <c r="N131" s="373"/>
      <c r="O131" s="373"/>
      <c r="P131" s="373"/>
      <c r="Q131" s="373"/>
      <c r="R131" s="373"/>
      <c r="S131" s="373"/>
      <c r="T131" s="373"/>
      <c r="U131" s="374"/>
    </row>
    <row r="132" spans="2:21" ht="29.25" thickBot="1" x14ac:dyDescent="0.45">
      <c r="B132" s="359" t="s">
        <v>170</v>
      </c>
      <c r="C132" s="360"/>
      <c r="D132" s="193" t="s">
        <v>171</v>
      </c>
      <c r="E132" s="375" t="s">
        <v>410</v>
      </c>
      <c r="F132" s="376"/>
      <c r="G132" s="376"/>
      <c r="H132" s="376"/>
      <c r="I132" s="376"/>
      <c r="J132" s="376"/>
      <c r="K132" s="376"/>
      <c r="L132" s="376"/>
      <c r="M132" s="376"/>
      <c r="N132" s="376"/>
      <c r="O132" s="376"/>
      <c r="P132" s="376"/>
      <c r="Q132" s="376"/>
      <c r="R132" s="376"/>
      <c r="S132" s="376"/>
      <c r="T132" s="376"/>
      <c r="U132" s="377"/>
    </row>
    <row r="133" spans="2:21" ht="29.25" thickBot="1" x14ac:dyDescent="0.45">
      <c r="B133" s="361"/>
      <c r="C133" s="362"/>
      <c r="D133" s="188" t="s">
        <v>172</v>
      </c>
      <c r="E133" s="372" t="s">
        <v>411</v>
      </c>
      <c r="F133" s="373"/>
      <c r="G133" s="373"/>
      <c r="H133" s="373"/>
      <c r="I133" s="373"/>
      <c r="J133" s="373"/>
      <c r="K133" s="373"/>
      <c r="L133" s="373"/>
      <c r="M133" s="373"/>
      <c r="N133" s="373"/>
      <c r="O133" s="373"/>
      <c r="P133" s="373"/>
      <c r="Q133" s="373"/>
      <c r="R133" s="373"/>
      <c r="S133" s="373"/>
      <c r="T133" s="373"/>
      <c r="U133" s="374"/>
    </row>
    <row r="134" spans="2:21" ht="18" thickBot="1" x14ac:dyDescent="0.45">
      <c r="B134" s="361"/>
      <c r="C134" s="362"/>
      <c r="D134" s="193" t="s">
        <v>173</v>
      </c>
      <c r="E134" s="375" t="s">
        <v>412</v>
      </c>
      <c r="F134" s="376"/>
      <c r="G134" s="376"/>
      <c r="H134" s="376"/>
      <c r="I134" s="376"/>
      <c r="J134" s="376"/>
      <c r="K134" s="376"/>
      <c r="L134" s="376"/>
      <c r="M134" s="376"/>
      <c r="N134" s="376"/>
      <c r="O134" s="376"/>
      <c r="P134" s="376"/>
      <c r="Q134" s="376"/>
      <c r="R134" s="376"/>
      <c r="S134" s="376"/>
      <c r="T134" s="376"/>
      <c r="U134" s="377"/>
    </row>
    <row r="135" spans="2:21" ht="43.5" thickBot="1" x14ac:dyDescent="0.45">
      <c r="B135" s="363"/>
      <c r="C135" s="364"/>
      <c r="D135" s="188" t="s">
        <v>220</v>
      </c>
      <c r="E135" s="372" t="s">
        <v>413</v>
      </c>
      <c r="F135" s="373"/>
      <c r="G135" s="373"/>
      <c r="H135" s="373"/>
      <c r="I135" s="373"/>
      <c r="J135" s="373"/>
      <c r="K135" s="373"/>
      <c r="L135" s="373"/>
      <c r="M135" s="373"/>
      <c r="N135" s="373"/>
      <c r="O135" s="373"/>
      <c r="P135" s="373"/>
      <c r="Q135" s="373"/>
      <c r="R135" s="373"/>
      <c r="S135" s="373"/>
      <c r="T135" s="373"/>
      <c r="U135" s="374"/>
    </row>
    <row r="136" spans="2:21" ht="18" thickBot="1" x14ac:dyDescent="0.45">
      <c r="B136" s="359" t="s">
        <v>40</v>
      </c>
      <c r="C136" s="360"/>
      <c r="D136" s="193" t="s">
        <v>44</v>
      </c>
      <c r="E136" s="375" t="s">
        <v>399</v>
      </c>
      <c r="F136" s="376"/>
      <c r="G136" s="376"/>
      <c r="H136" s="376"/>
      <c r="I136" s="376"/>
      <c r="J136" s="376"/>
      <c r="K136" s="376"/>
      <c r="L136" s="376"/>
      <c r="M136" s="376"/>
      <c r="N136" s="376"/>
      <c r="O136" s="376"/>
      <c r="P136" s="376"/>
      <c r="Q136" s="376"/>
      <c r="R136" s="376"/>
      <c r="S136" s="376"/>
      <c r="T136" s="376"/>
      <c r="U136" s="377"/>
    </row>
    <row r="137" spans="2:21" ht="18" thickBot="1" x14ac:dyDescent="0.45">
      <c r="B137" s="361"/>
      <c r="C137" s="362"/>
      <c r="D137" s="188" t="s">
        <v>20</v>
      </c>
      <c r="E137" s="372" t="s">
        <v>414</v>
      </c>
      <c r="F137" s="373"/>
      <c r="G137" s="373"/>
      <c r="H137" s="373"/>
      <c r="I137" s="373"/>
      <c r="J137" s="373"/>
      <c r="K137" s="373"/>
      <c r="L137" s="373"/>
      <c r="M137" s="373"/>
      <c r="N137" s="373"/>
      <c r="O137" s="373"/>
      <c r="P137" s="373"/>
      <c r="Q137" s="373"/>
      <c r="R137" s="373"/>
      <c r="S137" s="373"/>
      <c r="T137" s="373"/>
      <c r="U137" s="374"/>
    </row>
    <row r="138" spans="2:21" ht="29.25" thickBot="1" x14ac:dyDescent="0.45">
      <c r="B138" s="361"/>
      <c r="C138" s="362"/>
      <c r="D138" s="193" t="s">
        <v>64</v>
      </c>
      <c r="E138" s="375" t="s">
        <v>415</v>
      </c>
      <c r="F138" s="376"/>
      <c r="G138" s="376"/>
      <c r="H138" s="376"/>
      <c r="I138" s="376"/>
      <c r="J138" s="376"/>
      <c r="K138" s="376"/>
      <c r="L138" s="376"/>
      <c r="M138" s="376"/>
      <c r="N138" s="376"/>
      <c r="O138" s="376"/>
      <c r="P138" s="376"/>
      <c r="Q138" s="376"/>
      <c r="R138" s="376"/>
      <c r="S138" s="376"/>
      <c r="T138" s="376"/>
      <c r="U138" s="377"/>
    </row>
    <row r="139" spans="2:21" ht="18" thickBot="1" x14ac:dyDescent="0.45">
      <c r="B139" s="361"/>
      <c r="C139" s="362"/>
      <c r="D139" s="188" t="s">
        <v>25</v>
      </c>
      <c r="E139" s="372" t="s">
        <v>416</v>
      </c>
      <c r="F139" s="373"/>
      <c r="G139" s="373"/>
      <c r="H139" s="373"/>
      <c r="I139" s="373"/>
      <c r="J139" s="373"/>
      <c r="K139" s="373"/>
      <c r="L139" s="373"/>
      <c r="M139" s="373"/>
      <c r="N139" s="373"/>
      <c r="O139" s="373"/>
      <c r="P139" s="373"/>
      <c r="Q139" s="373"/>
      <c r="R139" s="373"/>
      <c r="S139" s="373"/>
      <c r="T139" s="373"/>
      <c r="U139" s="374"/>
    </row>
    <row r="140" spans="2:21" ht="18" thickBot="1" x14ac:dyDescent="0.45">
      <c r="B140" s="361"/>
      <c r="C140" s="362"/>
      <c r="D140" s="193" t="s">
        <v>45</v>
      </c>
      <c r="E140" s="375" t="s">
        <v>399</v>
      </c>
      <c r="F140" s="376"/>
      <c r="G140" s="376"/>
      <c r="H140" s="376"/>
      <c r="I140" s="376"/>
      <c r="J140" s="376"/>
      <c r="K140" s="376"/>
      <c r="L140" s="376"/>
      <c r="M140" s="376"/>
      <c r="N140" s="376"/>
      <c r="O140" s="376"/>
      <c r="P140" s="376"/>
      <c r="Q140" s="376"/>
      <c r="R140" s="376"/>
      <c r="S140" s="376"/>
      <c r="T140" s="376"/>
      <c r="U140" s="377"/>
    </row>
    <row r="141" spans="2:21" ht="18" thickBot="1" x14ac:dyDescent="0.45">
      <c r="B141" s="361"/>
      <c r="C141" s="362"/>
      <c r="D141" s="188" t="s">
        <v>46</v>
      </c>
      <c r="E141" s="372" t="s">
        <v>414</v>
      </c>
      <c r="F141" s="373"/>
      <c r="G141" s="373"/>
      <c r="H141" s="373"/>
      <c r="I141" s="373"/>
      <c r="J141" s="373"/>
      <c r="K141" s="373"/>
      <c r="L141" s="373"/>
      <c r="M141" s="373"/>
      <c r="N141" s="373"/>
      <c r="O141" s="373"/>
      <c r="P141" s="373"/>
      <c r="Q141" s="373"/>
      <c r="R141" s="373"/>
      <c r="S141" s="373"/>
      <c r="T141" s="373"/>
      <c r="U141" s="374"/>
    </row>
    <row r="142" spans="2:21" ht="29.25" thickBot="1" x14ac:dyDescent="0.45">
      <c r="B142" s="361"/>
      <c r="C142" s="362"/>
      <c r="D142" s="193" t="s">
        <v>66</v>
      </c>
      <c r="E142" s="375" t="s">
        <v>415</v>
      </c>
      <c r="F142" s="376"/>
      <c r="G142" s="376"/>
      <c r="H142" s="376"/>
      <c r="I142" s="376"/>
      <c r="J142" s="376"/>
      <c r="K142" s="376"/>
      <c r="L142" s="376"/>
      <c r="M142" s="376"/>
      <c r="N142" s="376"/>
      <c r="O142" s="376"/>
      <c r="P142" s="376"/>
      <c r="Q142" s="376"/>
      <c r="R142" s="376"/>
      <c r="S142" s="376"/>
      <c r="T142" s="376"/>
      <c r="U142" s="377"/>
    </row>
    <row r="143" spans="2:21" ht="18" thickBot="1" x14ac:dyDescent="0.45">
      <c r="B143" s="361"/>
      <c r="C143" s="362"/>
      <c r="D143" s="188" t="s">
        <v>47</v>
      </c>
      <c r="E143" s="372" t="s">
        <v>416</v>
      </c>
      <c r="F143" s="373"/>
      <c r="G143" s="373"/>
      <c r="H143" s="373"/>
      <c r="I143" s="373"/>
      <c r="J143" s="373"/>
      <c r="K143" s="373"/>
      <c r="L143" s="373"/>
      <c r="M143" s="373"/>
      <c r="N143" s="373"/>
      <c r="O143" s="373"/>
      <c r="P143" s="373"/>
      <c r="Q143" s="373"/>
      <c r="R143" s="373"/>
      <c r="S143" s="373"/>
      <c r="T143" s="373"/>
      <c r="U143" s="374"/>
    </row>
    <row r="144" spans="2:21" ht="18" thickBot="1" x14ac:dyDescent="0.45">
      <c r="B144" s="361"/>
      <c r="C144" s="362"/>
      <c r="D144" s="193" t="s">
        <v>48</v>
      </c>
      <c r="E144" s="375" t="s">
        <v>399</v>
      </c>
      <c r="F144" s="376"/>
      <c r="G144" s="376"/>
      <c r="H144" s="376"/>
      <c r="I144" s="376"/>
      <c r="J144" s="376"/>
      <c r="K144" s="376"/>
      <c r="L144" s="376"/>
      <c r="M144" s="376"/>
      <c r="N144" s="376"/>
      <c r="O144" s="376"/>
      <c r="P144" s="376"/>
      <c r="Q144" s="376"/>
      <c r="R144" s="376"/>
      <c r="S144" s="376"/>
      <c r="T144" s="376"/>
      <c r="U144" s="377"/>
    </row>
    <row r="145" spans="2:21" ht="18" thickBot="1" x14ac:dyDescent="0.45">
      <c r="B145" s="361"/>
      <c r="C145" s="362"/>
      <c r="D145" s="188" t="s">
        <v>49</v>
      </c>
      <c r="E145" s="372" t="s">
        <v>414</v>
      </c>
      <c r="F145" s="373"/>
      <c r="G145" s="373"/>
      <c r="H145" s="373"/>
      <c r="I145" s="373"/>
      <c r="J145" s="373"/>
      <c r="K145" s="373"/>
      <c r="L145" s="373"/>
      <c r="M145" s="373"/>
      <c r="N145" s="373"/>
      <c r="O145" s="373"/>
      <c r="P145" s="373"/>
      <c r="Q145" s="373"/>
      <c r="R145" s="373"/>
      <c r="S145" s="373"/>
      <c r="T145" s="373"/>
      <c r="U145" s="374"/>
    </row>
    <row r="146" spans="2:21" ht="29.25" thickBot="1" x14ac:dyDescent="0.45">
      <c r="B146" s="361"/>
      <c r="C146" s="362"/>
      <c r="D146" s="193" t="s">
        <v>65</v>
      </c>
      <c r="E146" s="375" t="s">
        <v>415</v>
      </c>
      <c r="F146" s="376"/>
      <c r="G146" s="376"/>
      <c r="H146" s="376"/>
      <c r="I146" s="376"/>
      <c r="J146" s="376"/>
      <c r="K146" s="376"/>
      <c r="L146" s="376"/>
      <c r="M146" s="376"/>
      <c r="N146" s="376"/>
      <c r="O146" s="376"/>
      <c r="P146" s="376"/>
      <c r="Q146" s="376"/>
      <c r="R146" s="376"/>
      <c r="S146" s="376"/>
      <c r="T146" s="376"/>
      <c r="U146" s="377"/>
    </row>
    <row r="147" spans="2:21" ht="18" thickBot="1" x14ac:dyDescent="0.45">
      <c r="B147" s="363"/>
      <c r="C147" s="364"/>
      <c r="D147" s="188" t="s">
        <v>50</v>
      </c>
      <c r="E147" s="372" t="s">
        <v>416</v>
      </c>
      <c r="F147" s="373"/>
      <c r="G147" s="373"/>
      <c r="H147" s="373"/>
      <c r="I147" s="373"/>
      <c r="J147" s="373"/>
      <c r="K147" s="373"/>
      <c r="L147" s="373"/>
      <c r="M147" s="373"/>
      <c r="N147" s="373"/>
      <c r="O147" s="373"/>
      <c r="P147" s="373"/>
      <c r="Q147" s="373"/>
      <c r="R147" s="373"/>
      <c r="S147" s="373"/>
      <c r="T147" s="373"/>
      <c r="U147" s="374"/>
    </row>
    <row r="148" spans="2:21" ht="18" thickBot="1" x14ac:dyDescent="0.45">
      <c r="B148" s="359" t="s">
        <v>289</v>
      </c>
      <c r="C148" s="360"/>
      <c r="D148" s="193" t="s">
        <v>266</v>
      </c>
      <c r="E148" s="375" t="s">
        <v>417</v>
      </c>
      <c r="F148" s="376"/>
      <c r="G148" s="376"/>
      <c r="H148" s="376"/>
      <c r="I148" s="376"/>
      <c r="J148" s="376"/>
      <c r="K148" s="376"/>
      <c r="L148" s="376"/>
      <c r="M148" s="376"/>
      <c r="N148" s="376"/>
      <c r="O148" s="376"/>
      <c r="P148" s="376"/>
      <c r="Q148" s="376"/>
      <c r="R148" s="376"/>
      <c r="S148" s="376"/>
      <c r="T148" s="376"/>
      <c r="U148" s="377"/>
    </row>
    <row r="149" spans="2:21" ht="29.25" thickBot="1" x14ac:dyDescent="0.45">
      <c r="B149" s="361"/>
      <c r="C149" s="362"/>
      <c r="D149" s="188" t="s">
        <v>268</v>
      </c>
      <c r="E149" s="372" t="s">
        <v>417</v>
      </c>
      <c r="F149" s="373"/>
      <c r="G149" s="373"/>
      <c r="H149" s="373"/>
      <c r="I149" s="373"/>
      <c r="J149" s="373"/>
      <c r="K149" s="373"/>
      <c r="L149" s="373"/>
      <c r="M149" s="373"/>
      <c r="N149" s="373"/>
      <c r="O149" s="373"/>
      <c r="P149" s="373"/>
      <c r="Q149" s="373"/>
      <c r="R149" s="373"/>
      <c r="S149" s="373"/>
      <c r="T149" s="373"/>
      <c r="U149" s="374"/>
    </row>
    <row r="150" spans="2:21" ht="29.25" thickBot="1" x14ac:dyDescent="0.45">
      <c r="B150" s="361"/>
      <c r="C150" s="362"/>
      <c r="D150" s="193" t="s">
        <v>270</v>
      </c>
      <c r="E150" s="375" t="s">
        <v>417</v>
      </c>
      <c r="F150" s="376"/>
      <c r="G150" s="376"/>
      <c r="H150" s="376"/>
      <c r="I150" s="376"/>
      <c r="J150" s="376"/>
      <c r="K150" s="376"/>
      <c r="L150" s="376"/>
      <c r="M150" s="376"/>
      <c r="N150" s="376"/>
      <c r="O150" s="376"/>
      <c r="P150" s="376"/>
      <c r="Q150" s="376"/>
      <c r="R150" s="376"/>
      <c r="S150" s="376"/>
      <c r="T150" s="376"/>
      <c r="U150" s="377"/>
    </row>
    <row r="151" spans="2:21" ht="18" thickBot="1" x14ac:dyDescent="0.45">
      <c r="B151" s="361"/>
      <c r="C151" s="362"/>
      <c r="D151" s="188" t="s">
        <v>272</v>
      </c>
      <c r="E151" s="372" t="s">
        <v>417</v>
      </c>
      <c r="F151" s="373"/>
      <c r="G151" s="373"/>
      <c r="H151" s="373"/>
      <c r="I151" s="373"/>
      <c r="J151" s="373"/>
      <c r="K151" s="373"/>
      <c r="L151" s="373"/>
      <c r="M151" s="373"/>
      <c r="N151" s="373"/>
      <c r="O151" s="373"/>
      <c r="P151" s="373"/>
      <c r="Q151" s="373"/>
      <c r="R151" s="373"/>
      <c r="S151" s="373"/>
      <c r="T151" s="373"/>
      <c r="U151" s="374"/>
    </row>
    <row r="152" spans="2:21" ht="18" thickBot="1" x14ac:dyDescent="0.45">
      <c r="B152" s="361"/>
      <c r="C152" s="362"/>
      <c r="D152" s="193" t="s">
        <v>274</v>
      </c>
      <c r="E152" s="375" t="s">
        <v>417</v>
      </c>
      <c r="F152" s="376"/>
      <c r="G152" s="376"/>
      <c r="H152" s="376"/>
      <c r="I152" s="376"/>
      <c r="J152" s="376"/>
      <c r="K152" s="376"/>
      <c r="L152" s="376"/>
      <c r="M152" s="376"/>
      <c r="N152" s="376"/>
      <c r="O152" s="376"/>
      <c r="P152" s="376"/>
      <c r="Q152" s="376"/>
      <c r="R152" s="376"/>
      <c r="S152" s="376"/>
      <c r="T152" s="376"/>
      <c r="U152" s="377"/>
    </row>
    <row r="153" spans="2:21" ht="29.25" thickBot="1" x14ac:dyDescent="0.45">
      <c r="B153" s="363"/>
      <c r="C153" s="364"/>
      <c r="D153" s="188" t="s">
        <v>276</v>
      </c>
      <c r="E153" s="372" t="s">
        <v>417</v>
      </c>
      <c r="F153" s="373"/>
      <c r="G153" s="373"/>
      <c r="H153" s="373"/>
      <c r="I153" s="373"/>
      <c r="J153" s="373"/>
      <c r="K153" s="373"/>
      <c r="L153" s="373"/>
      <c r="M153" s="373"/>
      <c r="N153" s="373"/>
      <c r="O153" s="373"/>
      <c r="P153" s="373"/>
      <c r="Q153" s="373"/>
      <c r="R153" s="373"/>
      <c r="S153" s="373"/>
      <c r="T153" s="373"/>
      <c r="U153" s="374"/>
    </row>
    <row r="154" spans="2:21" ht="18" customHeight="1" x14ac:dyDescent="0.4">
      <c r="B154" s="359" t="s">
        <v>299</v>
      </c>
      <c r="C154" s="360"/>
      <c r="D154" s="357" t="s">
        <v>346</v>
      </c>
      <c r="E154" s="365" t="s">
        <v>419</v>
      </c>
      <c r="F154" s="365"/>
      <c r="G154" s="365"/>
      <c r="H154" s="365"/>
      <c r="I154" s="365"/>
      <c r="J154" s="365"/>
      <c r="K154" s="365"/>
      <c r="L154" s="365"/>
      <c r="M154" s="365"/>
      <c r="N154" s="365"/>
      <c r="O154" s="365"/>
      <c r="P154" s="365"/>
      <c r="Q154" s="365"/>
      <c r="R154" s="365"/>
      <c r="S154" s="365"/>
      <c r="T154" s="365"/>
      <c r="U154" s="366"/>
    </row>
    <row r="155" spans="2:21" ht="18" thickBot="1" x14ac:dyDescent="0.45">
      <c r="B155" s="361"/>
      <c r="C155" s="362"/>
      <c r="D155" s="358"/>
      <c r="E155" s="367" t="s">
        <v>418</v>
      </c>
      <c r="F155" s="367"/>
      <c r="G155" s="367"/>
      <c r="H155" s="367"/>
      <c r="I155" s="367"/>
      <c r="J155" s="367"/>
      <c r="K155" s="367"/>
      <c r="L155" s="367"/>
      <c r="M155" s="367"/>
      <c r="N155" s="367"/>
      <c r="O155" s="367"/>
      <c r="P155" s="367"/>
      <c r="Q155" s="367"/>
      <c r="R155" s="367"/>
      <c r="S155" s="367"/>
      <c r="T155" s="367"/>
      <c r="U155" s="368"/>
    </row>
    <row r="156" spans="2:21" x14ac:dyDescent="0.4">
      <c r="B156" s="361"/>
      <c r="C156" s="362"/>
      <c r="D156" s="357" t="s">
        <v>347</v>
      </c>
      <c r="E156" s="365" t="s">
        <v>419</v>
      </c>
      <c r="F156" s="365"/>
      <c r="G156" s="365"/>
      <c r="H156" s="365"/>
      <c r="I156" s="365"/>
      <c r="J156" s="365"/>
      <c r="K156" s="365"/>
      <c r="L156" s="365"/>
      <c r="M156" s="365"/>
      <c r="N156" s="365"/>
      <c r="O156" s="365"/>
      <c r="P156" s="365"/>
      <c r="Q156" s="365"/>
      <c r="R156" s="365"/>
      <c r="S156" s="365"/>
      <c r="T156" s="365"/>
      <c r="U156" s="366"/>
    </row>
    <row r="157" spans="2:21" ht="18" thickBot="1" x14ac:dyDescent="0.45">
      <c r="B157" s="361"/>
      <c r="C157" s="362"/>
      <c r="D157" s="358"/>
      <c r="E157" s="367" t="s">
        <v>418</v>
      </c>
      <c r="F157" s="367"/>
      <c r="G157" s="367"/>
      <c r="H157" s="367"/>
      <c r="I157" s="367"/>
      <c r="J157" s="367"/>
      <c r="K157" s="367"/>
      <c r="L157" s="367"/>
      <c r="M157" s="367"/>
      <c r="N157" s="367"/>
      <c r="O157" s="367"/>
      <c r="P157" s="367"/>
      <c r="Q157" s="367"/>
      <c r="R157" s="367"/>
      <c r="S157" s="367"/>
      <c r="T157" s="367"/>
      <c r="U157" s="368"/>
    </row>
    <row r="158" spans="2:21" x14ac:dyDescent="0.4">
      <c r="B158" s="361"/>
      <c r="C158" s="362"/>
      <c r="D158" s="357" t="s">
        <v>348</v>
      </c>
      <c r="E158" s="365" t="s">
        <v>419</v>
      </c>
      <c r="F158" s="365"/>
      <c r="G158" s="365"/>
      <c r="H158" s="365"/>
      <c r="I158" s="365"/>
      <c r="J158" s="365"/>
      <c r="K158" s="365"/>
      <c r="L158" s="365"/>
      <c r="M158" s="365"/>
      <c r="N158" s="365"/>
      <c r="O158" s="365"/>
      <c r="P158" s="365"/>
      <c r="Q158" s="365"/>
      <c r="R158" s="365"/>
      <c r="S158" s="365"/>
      <c r="T158" s="365"/>
      <c r="U158" s="366"/>
    </row>
    <row r="159" spans="2:21" ht="18" thickBot="1" x14ac:dyDescent="0.45">
      <c r="B159" s="361"/>
      <c r="C159" s="362"/>
      <c r="D159" s="358"/>
      <c r="E159" s="367" t="s">
        <v>418</v>
      </c>
      <c r="F159" s="367"/>
      <c r="G159" s="367"/>
      <c r="H159" s="367"/>
      <c r="I159" s="367"/>
      <c r="J159" s="367"/>
      <c r="K159" s="367"/>
      <c r="L159" s="367"/>
      <c r="M159" s="367"/>
      <c r="N159" s="367"/>
      <c r="O159" s="367"/>
      <c r="P159" s="367"/>
      <c r="Q159" s="367"/>
      <c r="R159" s="367"/>
      <c r="S159" s="367"/>
      <c r="T159" s="367"/>
      <c r="U159" s="368"/>
    </row>
    <row r="160" spans="2:21" x14ac:dyDescent="0.4">
      <c r="B160" s="361"/>
      <c r="C160" s="362"/>
      <c r="D160" s="357" t="s">
        <v>349</v>
      </c>
      <c r="E160" s="365" t="s">
        <v>419</v>
      </c>
      <c r="F160" s="365"/>
      <c r="G160" s="365"/>
      <c r="H160" s="365"/>
      <c r="I160" s="365"/>
      <c r="J160" s="365"/>
      <c r="K160" s="365"/>
      <c r="L160" s="365"/>
      <c r="M160" s="365"/>
      <c r="N160" s="365"/>
      <c r="O160" s="365"/>
      <c r="P160" s="365"/>
      <c r="Q160" s="365"/>
      <c r="R160" s="365"/>
      <c r="S160" s="365"/>
      <c r="T160" s="365"/>
      <c r="U160" s="366"/>
    </row>
    <row r="161" spans="2:21" ht="18" thickBot="1" x14ac:dyDescent="0.45">
      <c r="B161" s="361"/>
      <c r="C161" s="362"/>
      <c r="D161" s="358"/>
      <c r="E161" s="367" t="s">
        <v>418</v>
      </c>
      <c r="F161" s="367"/>
      <c r="G161" s="367"/>
      <c r="H161" s="367"/>
      <c r="I161" s="367"/>
      <c r="J161" s="367"/>
      <c r="K161" s="367"/>
      <c r="L161" s="367"/>
      <c r="M161" s="367"/>
      <c r="N161" s="367"/>
      <c r="O161" s="367"/>
      <c r="P161" s="367"/>
      <c r="Q161" s="367"/>
      <c r="R161" s="367"/>
      <c r="S161" s="367"/>
      <c r="T161" s="367"/>
      <c r="U161" s="368"/>
    </row>
    <row r="162" spans="2:21" x14ac:dyDescent="0.4">
      <c r="B162" s="361"/>
      <c r="C162" s="362"/>
      <c r="D162" s="357" t="s">
        <v>350</v>
      </c>
      <c r="E162" s="365" t="s">
        <v>419</v>
      </c>
      <c r="F162" s="365"/>
      <c r="G162" s="365"/>
      <c r="H162" s="365"/>
      <c r="I162" s="365"/>
      <c r="J162" s="365"/>
      <c r="K162" s="365"/>
      <c r="L162" s="365"/>
      <c r="M162" s="365"/>
      <c r="N162" s="365"/>
      <c r="O162" s="365"/>
      <c r="P162" s="365"/>
      <c r="Q162" s="365"/>
      <c r="R162" s="365"/>
      <c r="S162" s="365"/>
      <c r="T162" s="365"/>
      <c r="U162" s="366"/>
    </row>
    <row r="163" spans="2:21" ht="18" thickBot="1" x14ac:dyDescent="0.45">
      <c r="B163" s="361"/>
      <c r="C163" s="362"/>
      <c r="D163" s="358"/>
      <c r="E163" s="367" t="s">
        <v>418</v>
      </c>
      <c r="F163" s="367"/>
      <c r="G163" s="367"/>
      <c r="H163" s="367"/>
      <c r="I163" s="367"/>
      <c r="J163" s="367"/>
      <c r="K163" s="367"/>
      <c r="L163" s="367"/>
      <c r="M163" s="367"/>
      <c r="N163" s="367"/>
      <c r="O163" s="367"/>
      <c r="P163" s="367"/>
      <c r="Q163" s="367"/>
      <c r="R163" s="367"/>
      <c r="S163" s="367"/>
      <c r="T163" s="367"/>
      <c r="U163" s="368"/>
    </row>
    <row r="164" spans="2:21" x14ac:dyDescent="0.4">
      <c r="B164" s="361"/>
      <c r="C164" s="362"/>
      <c r="D164" s="357" t="s">
        <v>351</v>
      </c>
      <c r="E164" s="365" t="s">
        <v>419</v>
      </c>
      <c r="F164" s="365"/>
      <c r="G164" s="365"/>
      <c r="H164" s="365"/>
      <c r="I164" s="365"/>
      <c r="J164" s="365"/>
      <c r="K164" s="365"/>
      <c r="L164" s="365"/>
      <c r="M164" s="365"/>
      <c r="N164" s="365"/>
      <c r="O164" s="365"/>
      <c r="P164" s="365"/>
      <c r="Q164" s="365"/>
      <c r="R164" s="365"/>
      <c r="S164" s="365"/>
      <c r="T164" s="365"/>
      <c r="U164" s="366"/>
    </row>
    <row r="165" spans="2:21" ht="18" thickBot="1" x14ac:dyDescent="0.45">
      <c r="B165" s="361"/>
      <c r="C165" s="362"/>
      <c r="D165" s="358"/>
      <c r="E165" s="367" t="s">
        <v>418</v>
      </c>
      <c r="F165" s="367"/>
      <c r="G165" s="367"/>
      <c r="H165" s="367"/>
      <c r="I165" s="367"/>
      <c r="J165" s="367"/>
      <c r="K165" s="367"/>
      <c r="L165" s="367"/>
      <c r="M165" s="367"/>
      <c r="N165" s="367"/>
      <c r="O165" s="367"/>
      <c r="P165" s="367"/>
      <c r="Q165" s="367"/>
      <c r="R165" s="367"/>
      <c r="S165" s="367"/>
      <c r="T165" s="367"/>
      <c r="U165" s="368"/>
    </row>
    <row r="166" spans="2:21" x14ac:dyDescent="0.4">
      <c r="B166" s="361"/>
      <c r="C166" s="362"/>
      <c r="D166" s="357" t="s">
        <v>352</v>
      </c>
      <c r="E166" s="365" t="s">
        <v>419</v>
      </c>
      <c r="F166" s="365"/>
      <c r="G166" s="365"/>
      <c r="H166" s="365"/>
      <c r="I166" s="365"/>
      <c r="J166" s="365"/>
      <c r="K166" s="365"/>
      <c r="L166" s="365"/>
      <c r="M166" s="365"/>
      <c r="N166" s="365"/>
      <c r="O166" s="365"/>
      <c r="P166" s="365"/>
      <c r="Q166" s="365"/>
      <c r="R166" s="365"/>
      <c r="S166" s="365"/>
      <c r="T166" s="365"/>
      <c r="U166" s="366"/>
    </row>
    <row r="167" spans="2:21" ht="18" thickBot="1" x14ac:dyDescent="0.45">
      <c r="B167" s="361"/>
      <c r="C167" s="362"/>
      <c r="D167" s="358"/>
      <c r="E167" s="367" t="s">
        <v>418</v>
      </c>
      <c r="F167" s="367"/>
      <c r="G167" s="367"/>
      <c r="H167" s="367"/>
      <c r="I167" s="367"/>
      <c r="J167" s="367"/>
      <c r="K167" s="367"/>
      <c r="L167" s="367"/>
      <c r="M167" s="367"/>
      <c r="N167" s="367"/>
      <c r="O167" s="367"/>
      <c r="P167" s="367"/>
      <c r="Q167" s="367"/>
      <c r="R167" s="367"/>
      <c r="S167" s="367"/>
      <c r="T167" s="367"/>
      <c r="U167" s="368"/>
    </row>
    <row r="168" spans="2:21" x14ac:dyDescent="0.4">
      <c r="B168" s="361"/>
      <c r="C168" s="362"/>
      <c r="D168" s="357" t="s">
        <v>353</v>
      </c>
      <c r="E168" s="365" t="s">
        <v>419</v>
      </c>
      <c r="F168" s="365"/>
      <c r="G168" s="365"/>
      <c r="H168" s="365"/>
      <c r="I168" s="365"/>
      <c r="J168" s="365"/>
      <c r="K168" s="365"/>
      <c r="L168" s="365"/>
      <c r="M168" s="365"/>
      <c r="N168" s="365"/>
      <c r="O168" s="365"/>
      <c r="P168" s="365"/>
      <c r="Q168" s="365"/>
      <c r="R168" s="365"/>
      <c r="S168" s="365"/>
      <c r="T168" s="365"/>
      <c r="U168" s="366"/>
    </row>
    <row r="169" spans="2:21" ht="18" thickBot="1" x14ac:dyDescent="0.45">
      <c r="B169" s="361"/>
      <c r="C169" s="362"/>
      <c r="D169" s="358"/>
      <c r="E169" s="367" t="s">
        <v>418</v>
      </c>
      <c r="F169" s="367"/>
      <c r="G169" s="367"/>
      <c r="H169" s="367"/>
      <c r="I169" s="367"/>
      <c r="J169" s="367"/>
      <c r="K169" s="367"/>
      <c r="L169" s="367"/>
      <c r="M169" s="367"/>
      <c r="N169" s="367"/>
      <c r="O169" s="367"/>
      <c r="P169" s="367"/>
      <c r="Q169" s="367"/>
      <c r="R169" s="367"/>
      <c r="S169" s="367"/>
      <c r="T169" s="367"/>
      <c r="U169" s="368"/>
    </row>
    <row r="170" spans="2:21" x14ac:dyDescent="0.4">
      <c r="B170" s="361"/>
      <c r="C170" s="362"/>
      <c r="D170" s="357" t="s">
        <v>354</v>
      </c>
      <c r="E170" s="365" t="s">
        <v>419</v>
      </c>
      <c r="F170" s="365"/>
      <c r="G170" s="365"/>
      <c r="H170" s="365"/>
      <c r="I170" s="365"/>
      <c r="J170" s="365"/>
      <c r="K170" s="365"/>
      <c r="L170" s="365"/>
      <c r="M170" s="365"/>
      <c r="N170" s="365"/>
      <c r="O170" s="365"/>
      <c r="P170" s="365"/>
      <c r="Q170" s="365"/>
      <c r="R170" s="365"/>
      <c r="S170" s="365"/>
      <c r="T170" s="365"/>
      <c r="U170" s="366"/>
    </row>
    <row r="171" spans="2:21" ht="18" thickBot="1" x14ac:dyDescent="0.45">
      <c r="B171" s="361"/>
      <c r="C171" s="362"/>
      <c r="D171" s="358"/>
      <c r="E171" s="367" t="s">
        <v>418</v>
      </c>
      <c r="F171" s="367"/>
      <c r="G171" s="367"/>
      <c r="H171" s="367"/>
      <c r="I171" s="367"/>
      <c r="J171" s="367"/>
      <c r="K171" s="367"/>
      <c r="L171" s="367"/>
      <c r="M171" s="367"/>
      <c r="N171" s="367"/>
      <c r="O171" s="367"/>
      <c r="P171" s="367"/>
      <c r="Q171" s="367"/>
      <c r="R171" s="367"/>
      <c r="S171" s="367"/>
      <c r="T171" s="367"/>
      <c r="U171" s="368"/>
    </row>
    <row r="172" spans="2:21" x14ac:dyDescent="0.4">
      <c r="B172" s="361"/>
      <c r="C172" s="362"/>
      <c r="D172" s="357" t="s">
        <v>355</v>
      </c>
      <c r="E172" s="365" t="s">
        <v>419</v>
      </c>
      <c r="F172" s="365"/>
      <c r="G172" s="365"/>
      <c r="H172" s="365"/>
      <c r="I172" s="365"/>
      <c r="J172" s="365"/>
      <c r="K172" s="365"/>
      <c r="L172" s="365"/>
      <c r="M172" s="365"/>
      <c r="N172" s="365"/>
      <c r="O172" s="365"/>
      <c r="P172" s="365"/>
      <c r="Q172" s="365"/>
      <c r="R172" s="365"/>
      <c r="S172" s="365"/>
      <c r="T172" s="365"/>
      <c r="U172" s="366"/>
    </row>
    <row r="173" spans="2:21" ht="18" thickBot="1" x14ac:dyDescent="0.45">
      <c r="B173" s="363"/>
      <c r="C173" s="364"/>
      <c r="D173" s="358"/>
      <c r="E173" s="367" t="s">
        <v>418</v>
      </c>
      <c r="F173" s="367"/>
      <c r="G173" s="367"/>
      <c r="H173" s="367"/>
      <c r="I173" s="367"/>
      <c r="J173" s="367"/>
      <c r="K173" s="367"/>
      <c r="L173" s="367"/>
      <c r="M173" s="367"/>
      <c r="N173" s="367"/>
      <c r="O173" s="367"/>
      <c r="P173" s="367"/>
      <c r="Q173" s="367"/>
      <c r="R173" s="367"/>
      <c r="S173" s="367"/>
      <c r="T173" s="367"/>
      <c r="U173" s="368"/>
    </row>
  </sheetData>
  <sheetProtection algorithmName="SHA-512" hashValue="QOPaxQJduuyLRvytaHEabUFXxcByOBw7SpBYZ+acZvFALv61Z4ppHn3TvERW2iSTsEOcr80SBXo2f3X0DcLg9w==" saltValue="BaU3Lj+ky+xDmCBLfI+uzw=="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U172"/>
  <sheetViews>
    <sheetView rightToLeft="1" tabSelected="1" view="pageBreakPreview" zoomScale="70" zoomScaleNormal="90" zoomScaleSheetLayoutView="70" workbookViewId="0">
      <pane xSplit="4" ySplit="21" topLeftCell="E22" activePane="bottomRight" state="frozen"/>
      <selection pane="topRight" activeCell="E1" sqref="E1"/>
      <selection pane="bottomLeft" activeCell="A13" sqref="A13"/>
      <selection pane="bottomRight" activeCell="J6" sqref="J6"/>
    </sheetView>
  </sheetViews>
  <sheetFormatPr defaultColWidth="9" defaultRowHeight="18" customHeight="1" x14ac:dyDescent="0.25"/>
  <cols>
    <col min="1" max="1" width="1.42578125" style="287" customWidth="1"/>
    <col min="2" max="2" width="5.7109375" style="288" customWidth="1"/>
    <col min="3" max="3" width="6.28515625" style="288" customWidth="1"/>
    <col min="4" max="4" width="63.140625" style="289" customWidth="1"/>
    <col min="5" max="5" width="14.85546875" style="290" customWidth="1"/>
    <col min="6" max="6" width="13.5703125" style="291" customWidth="1"/>
    <col min="7" max="27" width="13.5703125" style="292" customWidth="1"/>
    <col min="28" max="28" width="13.5703125" style="290" customWidth="1"/>
    <col min="29" max="29" width="13.5703125" style="291" customWidth="1"/>
    <col min="30" max="73" width="13.5703125" style="292" customWidth="1"/>
    <col min="74" max="16384" width="9" style="287"/>
  </cols>
  <sheetData>
    <row r="2" spans="1:73" ht="18.75" customHeight="1" x14ac:dyDescent="0.25">
      <c r="B2" s="399" t="s">
        <v>14</v>
      </c>
      <c r="C2" s="399"/>
      <c r="D2" s="293" t="s">
        <v>56</v>
      </c>
      <c r="E2" s="294" t="s">
        <v>436</v>
      </c>
      <c r="F2" s="294" t="s">
        <v>436</v>
      </c>
      <c r="G2" s="294" t="s">
        <v>436</v>
      </c>
      <c r="H2" s="294" t="s">
        <v>436</v>
      </c>
      <c r="I2" s="294" t="s">
        <v>436</v>
      </c>
      <c r="J2" s="294" t="s">
        <v>436</v>
      </c>
      <c r="K2" s="294" t="s">
        <v>436</v>
      </c>
      <c r="L2" s="294" t="s">
        <v>436</v>
      </c>
      <c r="M2" s="294" t="s">
        <v>436</v>
      </c>
      <c r="N2" s="294" t="s">
        <v>436</v>
      </c>
      <c r="O2" s="294" t="s">
        <v>436</v>
      </c>
      <c r="P2" s="294" t="s">
        <v>436</v>
      </c>
      <c r="Q2" s="294" t="s">
        <v>436</v>
      </c>
      <c r="R2" s="294" t="s">
        <v>436</v>
      </c>
      <c r="S2" s="294" t="s">
        <v>436</v>
      </c>
      <c r="T2" s="294" t="s">
        <v>436</v>
      </c>
      <c r="U2" s="294" t="s">
        <v>436</v>
      </c>
      <c r="V2" s="294" t="s">
        <v>436</v>
      </c>
      <c r="W2" s="294" t="s">
        <v>436</v>
      </c>
      <c r="X2" s="294" t="s">
        <v>436</v>
      </c>
      <c r="Y2" s="294" t="s">
        <v>436</v>
      </c>
      <c r="Z2" s="294" t="s">
        <v>436</v>
      </c>
      <c r="AA2" s="294" t="s">
        <v>436</v>
      </c>
      <c r="AB2" s="294" t="s">
        <v>436</v>
      </c>
      <c r="AC2" s="294" t="s">
        <v>436</v>
      </c>
      <c r="AD2" s="294" t="s">
        <v>436</v>
      </c>
      <c r="AE2" s="294" t="s">
        <v>436</v>
      </c>
      <c r="AF2" s="294" t="s">
        <v>436</v>
      </c>
      <c r="AG2" s="294" t="s">
        <v>436</v>
      </c>
      <c r="AH2" s="294" t="s">
        <v>436</v>
      </c>
      <c r="AI2" s="294" t="s">
        <v>436</v>
      </c>
      <c r="AJ2" s="294" t="s">
        <v>436</v>
      </c>
      <c r="AK2" s="294" t="s">
        <v>436</v>
      </c>
      <c r="AL2" s="294" t="s">
        <v>436</v>
      </c>
      <c r="AM2" s="294" t="s">
        <v>436</v>
      </c>
      <c r="AN2" s="294" t="s">
        <v>436</v>
      </c>
      <c r="AO2" s="294" t="s">
        <v>436</v>
      </c>
      <c r="AP2" s="294" t="s">
        <v>436</v>
      </c>
      <c r="AQ2" s="294" t="s">
        <v>436</v>
      </c>
      <c r="AR2" s="294" t="s">
        <v>436</v>
      </c>
      <c r="AS2" s="294" t="s">
        <v>436</v>
      </c>
      <c r="AT2" s="294" t="s">
        <v>436</v>
      </c>
      <c r="AU2" s="294" t="s">
        <v>436</v>
      </c>
      <c r="AV2" s="294" t="s">
        <v>436</v>
      </c>
      <c r="AW2" s="294" t="s">
        <v>436</v>
      </c>
      <c r="AX2" s="294" t="s">
        <v>436</v>
      </c>
      <c r="AY2" s="294" t="s">
        <v>436</v>
      </c>
      <c r="AZ2" s="294" t="s">
        <v>436</v>
      </c>
      <c r="BA2" s="294"/>
      <c r="BB2" s="294"/>
      <c r="BC2" s="294"/>
      <c r="BD2" s="294"/>
      <c r="BE2" s="294"/>
      <c r="BF2" s="294"/>
      <c r="BG2" s="294"/>
      <c r="BH2" s="294"/>
      <c r="BI2" s="294"/>
      <c r="BJ2" s="294"/>
      <c r="BK2" s="294"/>
      <c r="BL2" s="294"/>
      <c r="BM2" s="294"/>
      <c r="BN2" s="294"/>
      <c r="BO2" s="294"/>
      <c r="BP2" s="294"/>
      <c r="BQ2" s="294"/>
      <c r="BR2" s="294"/>
      <c r="BS2" s="294"/>
      <c r="BT2" s="294"/>
      <c r="BU2" s="294"/>
    </row>
    <row r="3" spans="1:73" ht="18.75" customHeight="1" x14ac:dyDescent="0.25">
      <c r="B3" s="399"/>
      <c r="C3" s="399"/>
      <c r="D3" s="293" t="s">
        <v>59</v>
      </c>
      <c r="E3" s="294" t="s">
        <v>437</v>
      </c>
      <c r="F3" s="294" t="s">
        <v>437</v>
      </c>
      <c r="G3" s="294" t="s">
        <v>437</v>
      </c>
      <c r="H3" s="294" t="s">
        <v>437</v>
      </c>
      <c r="I3" s="294" t="s">
        <v>437</v>
      </c>
      <c r="J3" s="294" t="s">
        <v>437</v>
      </c>
      <c r="K3" s="294" t="s">
        <v>437</v>
      </c>
      <c r="L3" s="294" t="s">
        <v>437</v>
      </c>
      <c r="M3" s="294" t="s">
        <v>437</v>
      </c>
      <c r="N3" s="294" t="s">
        <v>437</v>
      </c>
      <c r="O3" s="294" t="s">
        <v>437</v>
      </c>
      <c r="P3" s="294" t="s">
        <v>437</v>
      </c>
      <c r="Q3" s="294" t="s">
        <v>437</v>
      </c>
      <c r="R3" s="294" t="s">
        <v>437</v>
      </c>
      <c r="S3" s="294" t="s">
        <v>437</v>
      </c>
      <c r="T3" s="294" t="s">
        <v>437</v>
      </c>
      <c r="U3" s="294" t="s">
        <v>437</v>
      </c>
      <c r="V3" s="294" t="s">
        <v>437</v>
      </c>
      <c r="W3" s="294" t="s">
        <v>437</v>
      </c>
      <c r="X3" s="294" t="s">
        <v>437</v>
      </c>
      <c r="Y3" s="294" t="s">
        <v>437</v>
      </c>
      <c r="Z3" s="294" t="s">
        <v>437</v>
      </c>
      <c r="AA3" s="294" t="s">
        <v>437</v>
      </c>
      <c r="AB3" s="294" t="s">
        <v>437</v>
      </c>
      <c r="AC3" s="294" t="s">
        <v>437</v>
      </c>
      <c r="AD3" s="294" t="s">
        <v>437</v>
      </c>
      <c r="AE3" s="294" t="s">
        <v>437</v>
      </c>
      <c r="AF3" s="294" t="s">
        <v>437</v>
      </c>
      <c r="AG3" s="294" t="s">
        <v>437</v>
      </c>
      <c r="AH3" s="294" t="s">
        <v>437</v>
      </c>
      <c r="AI3" s="294" t="s">
        <v>437</v>
      </c>
      <c r="AJ3" s="294" t="s">
        <v>437</v>
      </c>
      <c r="AK3" s="294" t="s">
        <v>437</v>
      </c>
      <c r="AL3" s="294" t="s">
        <v>437</v>
      </c>
      <c r="AM3" s="294" t="s">
        <v>437</v>
      </c>
      <c r="AN3" s="294" t="s">
        <v>437</v>
      </c>
      <c r="AO3" s="294" t="s">
        <v>437</v>
      </c>
      <c r="AP3" s="294" t="s">
        <v>437</v>
      </c>
      <c r="AQ3" s="294" t="s">
        <v>437</v>
      </c>
      <c r="AR3" s="294" t="s">
        <v>437</v>
      </c>
      <c r="AS3" s="294" t="s">
        <v>437</v>
      </c>
      <c r="AT3" s="294" t="s">
        <v>437</v>
      </c>
      <c r="AU3" s="294" t="s">
        <v>437</v>
      </c>
      <c r="AV3" s="294" t="s">
        <v>437</v>
      </c>
      <c r="AW3" s="294" t="s">
        <v>437</v>
      </c>
      <c r="AX3" s="294" t="s">
        <v>437</v>
      </c>
      <c r="AY3" s="294" t="s">
        <v>437</v>
      </c>
      <c r="AZ3" s="294" t="s">
        <v>437</v>
      </c>
      <c r="BA3" s="294"/>
      <c r="BB3" s="294"/>
      <c r="BC3" s="294"/>
      <c r="BD3" s="294"/>
      <c r="BE3" s="294"/>
      <c r="BF3" s="294"/>
      <c r="BG3" s="294"/>
      <c r="BH3" s="294"/>
      <c r="BI3" s="294"/>
      <c r="BJ3" s="294"/>
      <c r="BK3" s="294"/>
      <c r="BL3" s="294"/>
      <c r="BM3" s="294"/>
      <c r="BN3" s="294"/>
      <c r="BO3" s="294"/>
      <c r="BP3" s="294"/>
      <c r="BQ3" s="294"/>
      <c r="BR3" s="294"/>
      <c r="BS3" s="294"/>
      <c r="BT3" s="294"/>
      <c r="BU3" s="294"/>
    </row>
    <row r="4" spans="1:73" ht="18.75" customHeight="1" x14ac:dyDescent="0.25">
      <c r="B4" s="399"/>
      <c r="C4" s="399"/>
      <c r="D4" s="293" t="s">
        <v>60</v>
      </c>
      <c r="E4" s="294" t="s">
        <v>438</v>
      </c>
      <c r="F4" s="294" t="s">
        <v>438</v>
      </c>
      <c r="G4" s="294" t="s">
        <v>438</v>
      </c>
      <c r="H4" s="294" t="s">
        <v>438</v>
      </c>
      <c r="I4" s="294" t="s">
        <v>438</v>
      </c>
      <c r="J4" s="294" t="s">
        <v>438</v>
      </c>
      <c r="K4" s="294" t="s">
        <v>438</v>
      </c>
      <c r="L4" s="294" t="s">
        <v>438</v>
      </c>
      <c r="M4" s="294" t="s">
        <v>438</v>
      </c>
      <c r="N4" s="294" t="s">
        <v>438</v>
      </c>
      <c r="O4" s="294" t="s">
        <v>438</v>
      </c>
      <c r="P4" s="294" t="s">
        <v>438</v>
      </c>
      <c r="Q4" s="294" t="s">
        <v>438</v>
      </c>
      <c r="R4" s="294" t="s">
        <v>438</v>
      </c>
      <c r="S4" s="295" t="s">
        <v>438</v>
      </c>
      <c r="T4" s="294" t="s">
        <v>438</v>
      </c>
      <c r="U4" s="294" t="s">
        <v>438</v>
      </c>
      <c r="V4" s="294" t="s">
        <v>438</v>
      </c>
      <c r="W4" s="294" t="s">
        <v>438</v>
      </c>
      <c r="X4" s="294" t="s">
        <v>438</v>
      </c>
      <c r="Y4" s="294" t="s">
        <v>438</v>
      </c>
      <c r="Z4" s="294" t="s">
        <v>438</v>
      </c>
      <c r="AA4" s="295" t="s">
        <v>438</v>
      </c>
      <c r="AB4" s="294" t="s">
        <v>438</v>
      </c>
      <c r="AC4" s="294" t="s">
        <v>438</v>
      </c>
      <c r="AD4" s="294" t="s">
        <v>438</v>
      </c>
      <c r="AE4" s="294" t="s">
        <v>438</v>
      </c>
      <c r="AF4" s="294" t="s">
        <v>438</v>
      </c>
      <c r="AG4" s="294" t="s">
        <v>438</v>
      </c>
      <c r="AH4" s="294" t="s">
        <v>438</v>
      </c>
      <c r="AI4" s="294" t="s">
        <v>438</v>
      </c>
      <c r="AJ4" s="294" t="s">
        <v>438</v>
      </c>
      <c r="AK4" s="294" t="s">
        <v>438</v>
      </c>
      <c r="AL4" s="294" t="s">
        <v>438</v>
      </c>
      <c r="AM4" s="294" t="s">
        <v>438</v>
      </c>
      <c r="AN4" s="294" t="s">
        <v>438</v>
      </c>
      <c r="AO4" s="294" t="s">
        <v>438</v>
      </c>
      <c r="AP4" s="294" t="s">
        <v>438</v>
      </c>
      <c r="AQ4" s="294" t="s">
        <v>438</v>
      </c>
      <c r="AR4" s="294" t="s">
        <v>438</v>
      </c>
      <c r="AS4" s="294" t="s">
        <v>438</v>
      </c>
      <c r="AT4" s="294" t="s">
        <v>438</v>
      </c>
      <c r="AU4" s="294" t="s">
        <v>438</v>
      </c>
      <c r="AV4" s="294" t="s">
        <v>438</v>
      </c>
      <c r="AW4" s="294" t="s">
        <v>438</v>
      </c>
      <c r="AX4" s="294" t="s">
        <v>438</v>
      </c>
      <c r="AY4" s="294" t="s">
        <v>438</v>
      </c>
      <c r="AZ4" s="294" t="s">
        <v>438</v>
      </c>
      <c r="BA4" s="294"/>
      <c r="BB4" s="294"/>
      <c r="BC4" s="294"/>
      <c r="BD4" s="294"/>
      <c r="BE4" s="294"/>
      <c r="BF4" s="294"/>
      <c r="BG4" s="294"/>
      <c r="BH4" s="294"/>
      <c r="BI4" s="294"/>
      <c r="BJ4" s="294"/>
      <c r="BK4" s="294"/>
      <c r="BL4" s="294"/>
      <c r="BM4" s="294"/>
      <c r="BN4" s="294"/>
      <c r="BO4" s="294"/>
      <c r="BP4" s="294"/>
      <c r="BQ4" s="294"/>
      <c r="BR4" s="294"/>
      <c r="BS4" s="294"/>
      <c r="BT4" s="294"/>
      <c r="BU4" s="294"/>
    </row>
    <row r="5" spans="1:73" ht="18.75" customHeight="1" x14ac:dyDescent="0.25">
      <c r="B5" s="399"/>
      <c r="C5" s="399"/>
      <c r="D5" s="293" t="s">
        <v>33</v>
      </c>
      <c r="E5" s="294" t="s">
        <v>714</v>
      </c>
      <c r="F5" s="294" t="s">
        <v>440</v>
      </c>
      <c r="G5" s="294" t="s">
        <v>440</v>
      </c>
      <c r="H5" s="294" t="s">
        <v>441</v>
      </c>
      <c r="I5" s="294" t="s">
        <v>441</v>
      </c>
      <c r="J5" s="294" t="s">
        <v>441</v>
      </c>
      <c r="K5" s="294" t="s">
        <v>442</v>
      </c>
      <c r="L5" s="294" t="s">
        <v>442</v>
      </c>
      <c r="M5" s="294" t="s">
        <v>443</v>
      </c>
      <c r="N5" s="294" t="s">
        <v>445</v>
      </c>
      <c r="O5" s="294" t="s">
        <v>446</v>
      </c>
      <c r="P5" s="294" t="s">
        <v>447</v>
      </c>
      <c r="Q5" s="294" t="s">
        <v>448</v>
      </c>
      <c r="R5" s="294" t="s">
        <v>450</v>
      </c>
      <c r="S5" s="294" t="s">
        <v>450</v>
      </c>
      <c r="T5" s="294" t="s">
        <v>450</v>
      </c>
      <c r="U5" s="294" t="s">
        <v>451</v>
      </c>
      <c r="V5" s="294" t="s">
        <v>452</v>
      </c>
      <c r="W5" s="294" t="s">
        <v>452</v>
      </c>
      <c r="X5" s="294" t="s">
        <v>453</v>
      </c>
      <c r="Y5" s="294" t="s">
        <v>453</v>
      </c>
      <c r="Z5" s="294" t="s">
        <v>714</v>
      </c>
      <c r="AA5" s="294" t="s">
        <v>454</v>
      </c>
      <c r="AB5" s="294" t="s">
        <v>454</v>
      </c>
      <c r="AC5" s="294" t="s">
        <v>454</v>
      </c>
      <c r="AD5" s="294" t="s">
        <v>450</v>
      </c>
      <c r="AE5" s="294" t="s">
        <v>455</v>
      </c>
      <c r="AF5" s="294" t="s">
        <v>456</v>
      </c>
      <c r="AG5" s="294" t="s">
        <v>456</v>
      </c>
      <c r="AH5" s="294" t="s">
        <v>457</v>
      </c>
      <c r="AI5" s="294" t="s">
        <v>457</v>
      </c>
      <c r="AJ5" s="294" t="s">
        <v>458</v>
      </c>
      <c r="AK5" s="294" t="s">
        <v>458</v>
      </c>
      <c r="AL5" s="294" t="s">
        <v>459</v>
      </c>
      <c r="AM5" s="294" t="s">
        <v>460</v>
      </c>
      <c r="AN5" s="294" t="s">
        <v>461</v>
      </c>
      <c r="AO5" s="294" t="s">
        <v>461</v>
      </c>
      <c r="AP5" s="294" t="s">
        <v>448</v>
      </c>
      <c r="AQ5" s="294" t="s">
        <v>444</v>
      </c>
      <c r="AR5" s="294" t="s">
        <v>444</v>
      </c>
      <c r="AS5" s="294" t="s">
        <v>450</v>
      </c>
      <c r="AT5" s="294" t="s">
        <v>463</v>
      </c>
      <c r="AU5" s="294" t="s">
        <v>464</v>
      </c>
      <c r="AV5" s="294" t="s">
        <v>444</v>
      </c>
      <c r="AW5" s="294" t="s">
        <v>459</v>
      </c>
      <c r="AX5" s="294" t="s">
        <v>465</v>
      </c>
      <c r="AY5" s="294" t="s">
        <v>462</v>
      </c>
      <c r="AZ5" s="294" t="s">
        <v>450</v>
      </c>
      <c r="BA5" s="294"/>
      <c r="BB5" s="294"/>
      <c r="BC5" s="294"/>
      <c r="BD5" s="294"/>
      <c r="BE5" s="294"/>
      <c r="BF5" s="294"/>
      <c r="BG5" s="294"/>
      <c r="BH5" s="294"/>
      <c r="BI5" s="294"/>
      <c r="BJ5" s="294"/>
      <c r="BK5" s="294"/>
      <c r="BL5" s="294"/>
      <c r="BM5" s="294"/>
      <c r="BN5" s="294"/>
      <c r="BO5" s="294"/>
      <c r="BP5" s="294"/>
      <c r="BQ5" s="294"/>
      <c r="BR5" s="294"/>
      <c r="BS5" s="294"/>
      <c r="BT5" s="294"/>
      <c r="BU5" s="294"/>
    </row>
    <row r="6" spans="1:73" ht="18" customHeight="1" x14ac:dyDescent="0.25">
      <c r="B6" s="399"/>
      <c r="C6" s="399"/>
      <c r="D6" s="296" t="s">
        <v>9</v>
      </c>
      <c r="E6" s="297" t="s">
        <v>466</v>
      </c>
      <c r="F6" s="297" t="s">
        <v>467</v>
      </c>
      <c r="G6" s="297" t="s">
        <v>468</v>
      </c>
      <c r="H6" s="297" t="s">
        <v>469</v>
      </c>
      <c r="I6" s="297" t="s">
        <v>470</v>
      </c>
      <c r="J6" s="297" t="s">
        <v>466</v>
      </c>
      <c r="K6" s="297" t="s">
        <v>471</v>
      </c>
      <c r="L6" s="297" t="s">
        <v>472</v>
      </c>
      <c r="M6" s="297" t="s">
        <v>473</v>
      </c>
      <c r="N6" s="297" t="s">
        <v>474</v>
      </c>
      <c r="O6" s="297" t="s">
        <v>475</v>
      </c>
      <c r="P6" s="297" t="s">
        <v>476</v>
      </c>
      <c r="Q6" s="297" t="s">
        <v>477</v>
      </c>
      <c r="R6" s="297" t="s">
        <v>478</v>
      </c>
      <c r="S6" s="297" t="s">
        <v>479</v>
      </c>
      <c r="T6" s="297" t="s">
        <v>480</v>
      </c>
      <c r="U6" s="297" t="s">
        <v>481</v>
      </c>
      <c r="V6" s="297" t="s">
        <v>482</v>
      </c>
      <c r="W6" s="297" t="s">
        <v>483</v>
      </c>
      <c r="X6" s="297" t="s">
        <v>484</v>
      </c>
      <c r="Y6" s="297" t="s">
        <v>485</v>
      </c>
      <c r="Z6" s="297" t="s">
        <v>486</v>
      </c>
      <c r="AA6" s="297" t="s">
        <v>487</v>
      </c>
      <c r="AB6" s="297" t="s">
        <v>488</v>
      </c>
      <c r="AC6" s="297" t="s">
        <v>489</v>
      </c>
      <c r="AD6" s="297" t="s">
        <v>490</v>
      </c>
      <c r="AE6" s="297" t="s">
        <v>491</v>
      </c>
      <c r="AF6" s="297" t="s">
        <v>492</v>
      </c>
      <c r="AG6" s="297" t="s">
        <v>493</v>
      </c>
      <c r="AH6" s="297" t="s">
        <v>494</v>
      </c>
      <c r="AI6" s="297" t="s">
        <v>495</v>
      </c>
      <c r="AJ6" s="297" t="s">
        <v>496</v>
      </c>
      <c r="AK6" s="297" t="s">
        <v>497</v>
      </c>
      <c r="AL6" s="297" t="s">
        <v>498</v>
      </c>
      <c r="AM6" s="297" t="s">
        <v>499</v>
      </c>
      <c r="AN6" s="297" t="s">
        <v>500</v>
      </c>
      <c r="AO6" s="297" t="s">
        <v>501</v>
      </c>
      <c r="AP6" s="297" t="s">
        <v>502</v>
      </c>
      <c r="AQ6" s="297" t="s">
        <v>503</v>
      </c>
      <c r="AR6" s="297" t="s">
        <v>504</v>
      </c>
      <c r="AS6" s="297" t="s">
        <v>505</v>
      </c>
      <c r="AT6" s="297" t="s">
        <v>506</v>
      </c>
      <c r="AU6" s="297" t="s">
        <v>507</v>
      </c>
      <c r="AV6" s="297" t="s">
        <v>508</v>
      </c>
      <c r="AW6" s="297" t="s">
        <v>509</v>
      </c>
      <c r="AX6" s="297" t="s">
        <v>510</v>
      </c>
      <c r="AY6" s="297" t="s">
        <v>511</v>
      </c>
      <c r="AZ6" s="297" t="s">
        <v>512</v>
      </c>
      <c r="BA6" s="297"/>
      <c r="BB6" s="297"/>
      <c r="BC6" s="297"/>
      <c r="BD6" s="297"/>
      <c r="BE6" s="297"/>
      <c r="BF6" s="297"/>
      <c r="BG6" s="297"/>
      <c r="BH6" s="297"/>
      <c r="BI6" s="297"/>
      <c r="BJ6" s="297"/>
      <c r="BK6" s="297"/>
      <c r="BL6" s="297"/>
      <c r="BM6" s="297"/>
      <c r="BN6" s="297"/>
      <c r="BO6" s="297"/>
      <c r="BP6" s="297"/>
      <c r="BQ6" s="297"/>
      <c r="BR6" s="297"/>
      <c r="BS6" s="297"/>
      <c r="BT6" s="297"/>
      <c r="BU6" s="297"/>
    </row>
    <row r="7" spans="1:73" ht="21" customHeight="1" x14ac:dyDescent="0.25">
      <c r="A7" s="287">
        <v>0</v>
      </c>
      <c r="B7" s="399"/>
      <c r="C7" s="399"/>
      <c r="D7" s="296" t="s">
        <v>22</v>
      </c>
      <c r="E7" s="286">
        <v>1</v>
      </c>
      <c r="F7" s="286">
        <f>E7+1</f>
        <v>2</v>
      </c>
      <c r="G7" s="286">
        <f>F7+1</f>
        <v>3</v>
      </c>
      <c r="H7" s="286">
        <f t="shared" ref="H7" si="0">G7+1</f>
        <v>4</v>
      </c>
      <c r="I7" s="286">
        <f t="shared" ref="I7" si="1">H7+1</f>
        <v>5</v>
      </c>
      <c r="J7" s="286">
        <f t="shared" ref="J7" si="2">I7+1</f>
        <v>6</v>
      </c>
      <c r="K7" s="286">
        <f t="shared" ref="K7" si="3">J7+1</f>
        <v>7</v>
      </c>
      <c r="L7" s="286">
        <f t="shared" ref="L7" si="4">K7+1</f>
        <v>8</v>
      </c>
      <c r="M7" s="286">
        <f t="shared" ref="M7:N7" si="5">L7+1</f>
        <v>9</v>
      </c>
      <c r="N7" s="286">
        <f t="shared" si="5"/>
        <v>10</v>
      </c>
      <c r="O7" s="286">
        <f t="shared" ref="O7" si="6">N7+1</f>
        <v>11</v>
      </c>
      <c r="P7" s="286">
        <f t="shared" ref="P7" si="7">O7+1</f>
        <v>12</v>
      </c>
      <c r="Q7" s="286">
        <f t="shared" ref="Q7" si="8">P7+1</f>
        <v>13</v>
      </c>
      <c r="R7" s="286">
        <f t="shared" ref="R7" si="9">Q7+1</f>
        <v>14</v>
      </c>
      <c r="S7" s="286">
        <f t="shared" ref="S7" si="10">R7+1</f>
        <v>15</v>
      </c>
      <c r="T7" s="286">
        <f t="shared" ref="T7:U7" si="11">S7+1</f>
        <v>16</v>
      </c>
      <c r="U7" s="286">
        <f t="shared" si="11"/>
        <v>17</v>
      </c>
      <c r="V7" s="286">
        <f t="shared" ref="V7" si="12">U7+1</f>
        <v>18</v>
      </c>
      <c r="W7" s="286">
        <f t="shared" ref="W7" si="13">V7+1</f>
        <v>19</v>
      </c>
      <c r="X7" s="286">
        <f t="shared" ref="X7" si="14">W7+1</f>
        <v>20</v>
      </c>
      <c r="Y7" s="286">
        <f t="shared" ref="Y7:Z7" si="15">X7+1</f>
        <v>21</v>
      </c>
      <c r="Z7" s="286">
        <f t="shared" si="15"/>
        <v>22</v>
      </c>
      <c r="AA7" s="286">
        <f t="shared" ref="AA7" si="16">Z7+1</f>
        <v>23</v>
      </c>
      <c r="AB7" s="286">
        <f t="shared" ref="AB7" si="17">AA7+1</f>
        <v>24</v>
      </c>
      <c r="AC7" s="286">
        <f t="shared" ref="AC7" si="18">AB7+1</f>
        <v>25</v>
      </c>
      <c r="AD7" s="286">
        <f t="shared" ref="AD7" si="19">AC7+1</f>
        <v>26</v>
      </c>
      <c r="AE7" s="286">
        <f t="shared" ref="AE7:AF7" si="20">AD7+1</f>
        <v>27</v>
      </c>
      <c r="AF7" s="286">
        <f t="shared" si="20"/>
        <v>28</v>
      </c>
      <c r="AG7" s="286">
        <f t="shared" ref="AG7" si="21">AF7+1</f>
        <v>29</v>
      </c>
      <c r="AH7" s="286">
        <f t="shared" ref="AH7" si="22">AG7+1</f>
        <v>30</v>
      </c>
      <c r="AI7" s="286">
        <f t="shared" ref="AI7" si="23">AH7+1</f>
        <v>31</v>
      </c>
      <c r="AJ7" s="286">
        <f t="shared" ref="AJ7" si="24">AI7+1</f>
        <v>32</v>
      </c>
      <c r="AK7" s="286">
        <f t="shared" ref="AK7" si="25">AJ7+1</f>
        <v>33</v>
      </c>
      <c r="AL7" s="286">
        <f t="shared" ref="AL7:AM7" si="26">AK7+1</f>
        <v>34</v>
      </c>
      <c r="AM7" s="286">
        <f t="shared" si="26"/>
        <v>35</v>
      </c>
      <c r="AN7" s="286">
        <f t="shared" ref="AN7" si="27">AM7+1</f>
        <v>36</v>
      </c>
      <c r="AO7" s="286">
        <f t="shared" ref="AO7" si="28">AN7+1</f>
        <v>37</v>
      </c>
      <c r="AP7" s="286">
        <f t="shared" ref="AP7" si="29">AO7+1</f>
        <v>38</v>
      </c>
      <c r="AQ7" s="286">
        <f t="shared" ref="AQ7" si="30">AP7+1</f>
        <v>39</v>
      </c>
      <c r="AR7" s="286">
        <f t="shared" ref="AR7" si="31">AQ7+1</f>
        <v>40</v>
      </c>
      <c r="AS7" s="286">
        <f t="shared" ref="AS7:AT7" si="32">AR7+1</f>
        <v>41</v>
      </c>
      <c r="AT7" s="286">
        <f t="shared" si="32"/>
        <v>42</v>
      </c>
      <c r="AU7" s="286">
        <f t="shared" ref="AU7" si="33">AT7+1</f>
        <v>43</v>
      </c>
      <c r="AV7" s="286">
        <f t="shared" ref="AV7" si="34">AU7+1</f>
        <v>44</v>
      </c>
      <c r="AW7" s="286">
        <f t="shared" ref="AW7" si="35">AV7+1</f>
        <v>45</v>
      </c>
      <c r="AX7" s="286">
        <f t="shared" ref="AX7" si="36">AW7+1</f>
        <v>46</v>
      </c>
      <c r="AY7" s="286">
        <f t="shared" ref="AY7" si="37">AX7+1</f>
        <v>47</v>
      </c>
      <c r="AZ7" s="286">
        <f t="shared" ref="AZ7" si="38">AY7+1</f>
        <v>48</v>
      </c>
      <c r="BA7" s="286">
        <f t="shared" ref="BA7" si="39">AZ7+1</f>
        <v>49</v>
      </c>
      <c r="BB7" s="286">
        <f t="shared" ref="BB7" si="40">BA7+1</f>
        <v>50</v>
      </c>
      <c r="BC7" s="286">
        <f t="shared" ref="BC7" si="41">BB7+1</f>
        <v>51</v>
      </c>
      <c r="BD7" s="286">
        <f t="shared" ref="BD7" si="42">BC7+1</f>
        <v>52</v>
      </c>
      <c r="BE7" s="286">
        <f t="shared" ref="BE7" si="43">BD7+1</f>
        <v>53</v>
      </c>
      <c r="BF7" s="286">
        <f t="shared" ref="BF7" si="44">BE7+1</f>
        <v>54</v>
      </c>
      <c r="BG7" s="286">
        <f t="shared" ref="BG7" si="45">BF7+1</f>
        <v>55</v>
      </c>
      <c r="BH7" s="286">
        <f t="shared" ref="BH7" si="46">BG7+1</f>
        <v>56</v>
      </c>
      <c r="BI7" s="286">
        <f t="shared" ref="BI7" si="47">BH7+1</f>
        <v>57</v>
      </c>
      <c r="BJ7" s="286">
        <f t="shared" ref="BJ7" si="48">BI7+1</f>
        <v>58</v>
      </c>
      <c r="BK7" s="286">
        <f t="shared" ref="BK7" si="49">BJ7+1</f>
        <v>59</v>
      </c>
      <c r="BL7" s="286">
        <f t="shared" ref="BL7" si="50">BK7+1</f>
        <v>60</v>
      </c>
      <c r="BM7" s="286">
        <f t="shared" ref="BM7" si="51">BL7+1</f>
        <v>61</v>
      </c>
      <c r="BN7" s="286">
        <f t="shared" ref="BN7" si="52">BM7+1</f>
        <v>62</v>
      </c>
      <c r="BO7" s="286">
        <f t="shared" ref="BO7" si="53">BN7+1</f>
        <v>63</v>
      </c>
      <c r="BP7" s="286">
        <f t="shared" ref="BP7" si="54">BO7+1</f>
        <v>64</v>
      </c>
      <c r="BQ7" s="286">
        <f t="shared" ref="BQ7" si="55">BP7+1</f>
        <v>65</v>
      </c>
      <c r="BR7" s="286">
        <f t="shared" ref="BR7" si="56">BQ7+1</f>
        <v>66</v>
      </c>
      <c r="BS7" s="286">
        <f t="shared" ref="BS7" si="57">BR7+1</f>
        <v>67</v>
      </c>
      <c r="BT7" s="286">
        <f t="shared" ref="BT7" si="58">BS7+1</f>
        <v>68</v>
      </c>
      <c r="BU7" s="286">
        <f t="shared" ref="BU7" si="59">BT7+1</f>
        <v>69</v>
      </c>
    </row>
    <row r="8" spans="1:73" ht="21" customHeight="1" x14ac:dyDescent="0.25">
      <c r="B8" s="399"/>
      <c r="C8" s="399"/>
      <c r="D8" s="296" t="s">
        <v>290</v>
      </c>
      <c r="E8" s="286" t="s">
        <v>513</v>
      </c>
      <c r="F8" s="286" t="s">
        <v>513</v>
      </c>
      <c r="G8" s="286" t="s">
        <v>513</v>
      </c>
      <c r="H8" s="286" t="s">
        <v>513</v>
      </c>
      <c r="I8" s="286" t="s">
        <v>513</v>
      </c>
      <c r="J8" s="286" t="s">
        <v>513</v>
      </c>
      <c r="K8" s="286" t="s">
        <v>513</v>
      </c>
      <c r="L8" s="286" t="s">
        <v>513</v>
      </c>
      <c r="M8" s="286" t="s">
        <v>513</v>
      </c>
      <c r="N8" s="286" t="s">
        <v>513</v>
      </c>
      <c r="O8" s="286" t="s">
        <v>513</v>
      </c>
      <c r="P8" s="286" t="s">
        <v>513</v>
      </c>
      <c r="Q8" s="286" t="s">
        <v>513</v>
      </c>
      <c r="R8" s="286" t="s">
        <v>513</v>
      </c>
      <c r="S8" s="286" t="s">
        <v>513</v>
      </c>
      <c r="T8" s="286" t="s">
        <v>513</v>
      </c>
      <c r="U8" s="286" t="s">
        <v>513</v>
      </c>
      <c r="V8" s="286" t="s">
        <v>513</v>
      </c>
      <c r="W8" s="286" t="s">
        <v>513</v>
      </c>
      <c r="X8" s="286" t="s">
        <v>513</v>
      </c>
      <c r="Y8" s="286" t="s">
        <v>513</v>
      </c>
      <c r="Z8" s="286" t="s">
        <v>513</v>
      </c>
      <c r="AA8" s="286" t="s">
        <v>513</v>
      </c>
      <c r="AB8" s="286" t="s">
        <v>513</v>
      </c>
      <c r="AC8" s="286" t="s">
        <v>513</v>
      </c>
      <c r="AD8" s="286" t="s">
        <v>513</v>
      </c>
      <c r="AE8" s="286" t="s">
        <v>513</v>
      </c>
      <c r="AF8" s="286" t="s">
        <v>513</v>
      </c>
      <c r="AG8" s="286" t="s">
        <v>513</v>
      </c>
      <c r="AH8" s="286" t="s">
        <v>513</v>
      </c>
      <c r="AI8" s="286" t="s">
        <v>513</v>
      </c>
      <c r="AJ8" s="286" t="s">
        <v>513</v>
      </c>
      <c r="AK8" s="286" t="s">
        <v>513</v>
      </c>
      <c r="AL8" s="286" t="s">
        <v>513</v>
      </c>
      <c r="AM8" s="286" t="s">
        <v>513</v>
      </c>
      <c r="AN8" s="286" t="s">
        <v>513</v>
      </c>
      <c r="AO8" s="286" t="s">
        <v>513</v>
      </c>
      <c r="AP8" s="286" t="s">
        <v>513</v>
      </c>
      <c r="AQ8" s="286" t="s">
        <v>513</v>
      </c>
      <c r="AR8" s="286" t="s">
        <v>513</v>
      </c>
      <c r="AS8" s="286" t="s">
        <v>513</v>
      </c>
      <c r="AT8" s="286" t="s">
        <v>513</v>
      </c>
      <c r="AU8" s="286" t="s">
        <v>513</v>
      </c>
      <c r="AV8" s="286" t="s">
        <v>513</v>
      </c>
      <c r="AW8" s="286" t="s">
        <v>513</v>
      </c>
      <c r="AX8" s="286" t="s">
        <v>513</v>
      </c>
      <c r="AY8" s="286" t="s">
        <v>513</v>
      </c>
      <c r="AZ8" s="286" t="s">
        <v>513</v>
      </c>
      <c r="BA8" s="286" t="s">
        <v>513</v>
      </c>
      <c r="BB8" s="286"/>
      <c r="BC8" s="286"/>
      <c r="BD8" s="286"/>
      <c r="BE8" s="286"/>
      <c r="BF8" s="286"/>
      <c r="BG8" s="286"/>
      <c r="BH8" s="286"/>
      <c r="BI8" s="286"/>
      <c r="BJ8" s="286"/>
      <c r="BK8" s="286"/>
      <c r="BL8" s="286"/>
      <c r="BM8" s="286"/>
      <c r="BN8" s="286"/>
      <c r="BO8" s="286"/>
      <c r="BP8" s="286"/>
      <c r="BQ8" s="286"/>
      <c r="BR8" s="286"/>
      <c r="BS8" s="286"/>
      <c r="BT8" s="286"/>
      <c r="BU8" s="286"/>
    </row>
    <row r="9" spans="1:73" ht="18.75" customHeight="1" x14ac:dyDescent="0.25">
      <c r="B9" s="399"/>
      <c r="C9" s="399"/>
      <c r="D9" s="298" t="s">
        <v>51</v>
      </c>
      <c r="E9" s="299" t="s">
        <v>514</v>
      </c>
      <c r="F9" s="299" t="s">
        <v>514</v>
      </c>
      <c r="G9" s="299" t="s">
        <v>514</v>
      </c>
      <c r="H9" s="299" t="s">
        <v>514</v>
      </c>
      <c r="I9" s="299" t="s">
        <v>514</v>
      </c>
      <c r="J9" s="299" t="s">
        <v>514</v>
      </c>
      <c r="K9" s="299" t="s">
        <v>514</v>
      </c>
      <c r="L9" s="299" t="s">
        <v>514</v>
      </c>
      <c r="M9" s="299" t="s">
        <v>514</v>
      </c>
      <c r="N9" s="299" t="s">
        <v>514</v>
      </c>
      <c r="O9" s="299" t="s">
        <v>514</v>
      </c>
      <c r="P9" s="299" t="s">
        <v>514</v>
      </c>
      <c r="Q9" s="299" t="s">
        <v>514</v>
      </c>
      <c r="R9" s="299" t="s">
        <v>514</v>
      </c>
      <c r="S9" s="299" t="s">
        <v>514</v>
      </c>
      <c r="T9" s="299" t="s">
        <v>514</v>
      </c>
      <c r="U9" s="299" t="s">
        <v>514</v>
      </c>
      <c r="V9" s="299" t="s">
        <v>514</v>
      </c>
      <c r="W9" s="299" t="s">
        <v>514</v>
      </c>
      <c r="X9" s="299" t="s">
        <v>514</v>
      </c>
      <c r="Y9" s="299" t="s">
        <v>514</v>
      </c>
      <c r="Z9" s="299" t="s">
        <v>514</v>
      </c>
      <c r="AA9" s="299" t="s">
        <v>514</v>
      </c>
      <c r="AB9" s="299" t="s">
        <v>514</v>
      </c>
      <c r="AC9" s="299" t="s">
        <v>514</v>
      </c>
      <c r="AD9" s="299" t="s">
        <v>514</v>
      </c>
      <c r="AE9" s="299" t="s">
        <v>514</v>
      </c>
      <c r="AF9" s="299" t="s">
        <v>514</v>
      </c>
      <c r="AG9" s="299" t="s">
        <v>514</v>
      </c>
      <c r="AH9" s="299" t="s">
        <v>514</v>
      </c>
      <c r="AI9" s="299" t="s">
        <v>514</v>
      </c>
      <c r="AJ9" s="299" t="s">
        <v>514</v>
      </c>
      <c r="AK9" s="299" t="s">
        <v>514</v>
      </c>
      <c r="AL9" s="299" t="s">
        <v>514</v>
      </c>
      <c r="AM9" s="299" t="s">
        <v>514</v>
      </c>
      <c r="AN9" s="299" t="s">
        <v>514</v>
      </c>
      <c r="AO9" s="299" t="s">
        <v>514</v>
      </c>
      <c r="AP9" s="299" t="s">
        <v>514</v>
      </c>
      <c r="AQ9" s="299" t="s">
        <v>514</v>
      </c>
      <c r="AR9" s="299" t="s">
        <v>514</v>
      </c>
      <c r="AS9" s="299" t="s">
        <v>514</v>
      </c>
      <c r="AT9" s="299" t="s">
        <v>514</v>
      </c>
      <c r="AU9" s="299" t="s">
        <v>514</v>
      </c>
      <c r="AV9" s="299" t="s">
        <v>514</v>
      </c>
      <c r="AW9" s="299" t="s">
        <v>514</v>
      </c>
      <c r="AX9" s="299" t="s">
        <v>514</v>
      </c>
      <c r="AY9" s="299" t="s">
        <v>514</v>
      </c>
      <c r="AZ9" s="299" t="s">
        <v>514</v>
      </c>
      <c r="BA9" s="299"/>
      <c r="BB9" s="299"/>
      <c r="BC9" s="299"/>
      <c r="BD9" s="299"/>
      <c r="BE9" s="299"/>
      <c r="BF9" s="299"/>
      <c r="BG9" s="299"/>
      <c r="BH9" s="299"/>
      <c r="BI9" s="299"/>
      <c r="BJ9" s="299"/>
      <c r="BK9" s="299"/>
      <c r="BL9" s="299"/>
      <c r="BM9" s="299"/>
      <c r="BN9" s="299"/>
      <c r="BO9" s="299"/>
      <c r="BP9" s="299"/>
      <c r="BQ9" s="299"/>
      <c r="BR9" s="299"/>
      <c r="BS9" s="299"/>
      <c r="BT9" s="299"/>
      <c r="BU9" s="299"/>
    </row>
    <row r="10" spans="1:73" ht="18.75" customHeight="1" x14ac:dyDescent="0.25">
      <c r="B10" s="399"/>
      <c r="C10" s="399"/>
      <c r="D10" s="298" t="s">
        <v>52</v>
      </c>
      <c r="E10" s="299" t="s">
        <v>515</v>
      </c>
      <c r="F10" s="299" t="s">
        <v>515</v>
      </c>
      <c r="G10" s="299" t="s">
        <v>515</v>
      </c>
      <c r="H10" s="299" t="s">
        <v>515</v>
      </c>
      <c r="I10" s="299" t="s">
        <v>515</v>
      </c>
      <c r="J10" s="299" t="s">
        <v>515</v>
      </c>
      <c r="K10" s="299" t="s">
        <v>515</v>
      </c>
      <c r="L10" s="299" t="s">
        <v>515</v>
      </c>
      <c r="M10" s="299" t="s">
        <v>515</v>
      </c>
      <c r="N10" s="299" t="s">
        <v>515</v>
      </c>
      <c r="O10" s="299" t="s">
        <v>515</v>
      </c>
      <c r="P10" s="299" t="s">
        <v>515</v>
      </c>
      <c r="Q10" s="299" t="s">
        <v>515</v>
      </c>
      <c r="R10" s="299" t="s">
        <v>515</v>
      </c>
      <c r="S10" s="299" t="s">
        <v>515</v>
      </c>
      <c r="T10" s="299" t="s">
        <v>515</v>
      </c>
      <c r="U10" s="299" t="s">
        <v>515</v>
      </c>
      <c r="V10" s="299" t="s">
        <v>515</v>
      </c>
      <c r="W10" s="299" t="s">
        <v>515</v>
      </c>
      <c r="X10" s="299" t="s">
        <v>515</v>
      </c>
      <c r="Y10" s="299" t="s">
        <v>515</v>
      </c>
      <c r="Z10" s="299" t="s">
        <v>515</v>
      </c>
      <c r="AA10" s="299" t="s">
        <v>515</v>
      </c>
      <c r="AB10" s="299" t="s">
        <v>515</v>
      </c>
      <c r="AC10" s="299" t="s">
        <v>515</v>
      </c>
      <c r="AD10" s="299" t="s">
        <v>515</v>
      </c>
      <c r="AE10" s="299" t="s">
        <v>515</v>
      </c>
      <c r="AF10" s="299" t="s">
        <v>515</v>
      </c>
      <c r="AG10" s="299" t="s">
        <v>515</v>
      </c>
      <c r="AH10" s="299" t="s">
        <v>515</v>
      </c>
      <c r="AI10" s="299" t="s">
        <v>515</v>
      </c>
      <c r="AJ10" s="299" t="s">
        <v>515</v>
      </c>
      <c r="AK10" s="299" t="s">
        <v>515</v>
      </c>
      <c r="AL10" s="299" t="s">
        <v>515</v>
      </c>
      <c r="AM10" s="299" t="s">
        <v>515</v>
      </c>
      <c r="AN10" s="299" t="s">
        <v>515</v>
      </c>
      <c r="AO10" s="299" t="s">
        <v>515</v>
      </c>
      <c r="AP10" s="299" t="s">
        <v>515</v>
      </c>
      <c r="AQ10" s="299" t="s">
        <v>515</v>
      </c>
      <c r="AR10" s="299" t="s">
        <v>515</v>
      </c>
      <c r="AS10" s="299" t="s">
        <v>515</v>
      </c>
      <c r="AT10" s="299" t="s">
        <v>515</v>
      </c>
      <c r="AU10" s="299" t="s">
        <v>515</v>
      </c>
      <c r="AV10" s="299" t="s">
        <v>515</v>
      </c>
      <c r="AW10" s="299" t="s">
        <v>515</v>
      </c>
      <c r="AX10" s="299" t="s">
        <v>515</v>
      </c>
      <c r="AY10" s="299" t="s">
        <v>515</v>
      </c>
      <c r="AZ10" s="299" t="s">
        <v>515</v>
      </c>
      <c r="BA10" s="299"/>
      <c r="BB10" s="299"/>
      <c r="BC10" s="299"/>
      <c r="BD10" s="299"/>
      <c r="BE10" s="299"/>
      <c r="BF10" s="299"/>
      <c r="BG10" s="299"/>
      <c r="BH10" s="299"/>
      <c r="BI10" s="299"/>
      <c r="BJ10" s="299"/>
      <c r="BK10" s="299"/>
      <c r="BL10" s="299"/>
      <c r="BM10" s="299"/>
      <c r="BN10" s="299"/>
      <c r="BO10" s="299"/>
      <c r="BP10" s="299"/>
      <c r="BQ10" s="299"/>
      <c r="BR10" s="299"/>
      <c r="BS10" s="299"/>
      <c r="BT10" s="299"/>
      <c r="BU10" s="299"/>
    </row>
    <row r="11" spans="1:73" ht="18.75" customHeight="1" x14ac:dyDescent="0.25">
      <c r="B11" s="399"/>
      <c r="C11" s="399"/>
      <c r="D11" s="298" t="s">
        <v>219</v>
      </c>
      <c r="E11" s="299" t="s">
        <v>516</v>
      </c>
      <c r="F11" s="299" t="s">
        <v>516</v>
      </c>
      <c r="G11" s="299" t="s">
        <v>516</v>
      </c>
      <c r="H11" s="299" t="s">
        <v>516</v>
      </c>
      <c r="I11" s="299" t="s">
        <v>516</v>
      </c>
      <c r="J11" s="299" t="s">
        <v>516</v>
      </c>
      <c r="K11" s="299" t="s">
        <v>516</v>
      </c>
      <c r="L11" s="299" t="s">
        <v>516</v>
      </c>
      <c r="M11" s="299" t="s">
        <v>516</v>
      </c>
      <c r="N11" s="299" t="s">
        <v>516</v>
      </c>
      <c r="O11" s="299" t="s">
        <v>516</v>
      </c>
      <c r="P11" s="299" t="s">
        <v>516</v>
      </c>
      <c r="Q11" s="299" t="s">
        <v>516</v>
      </c>
      <c r="R11" s="299" t="s">
        <v>516</v>
      </c>
      <c r="S11" s="299" t="s">
        <v>516</v>
      </c>
      <c r="T11" s="299" t="s">
        <v>516</v>
      </c>
      <c r="U11" s="299" t="s">
        <v>516</v>
      </c>
      <c r="V11" s="299" t="s">
        <v>516</v>
      </c>
      <c r="W11" s="299" t="s">
        <v>516</v>
      </c>
      <c r="X11" s="299" t="s">
        <v>516</v>
      </c>
      <c r="Y11" s="299" t="s">
        <v>516</v>
      </c>
      <c r="Z11" s="299" t="s">
        <v>516</v>
      </c>
      <c r="AA11" s="299" t="s">
        <v>516</v>
      </c>
      <c r="AB11" s="299" t="s">
        <v>516</v>
      </c>
      <c r="AC11" s="299" t="s">
        <v>516</v>
      </c>
      <c r="AD11" s="299" t="s">
        <v>516</v>
      </c>
      <c r="AE11" s="299" t="s">
        <v>516</v>
      </c>
      <c r="AF11" s="299" t="s">
        <v>516</v>
      </c>
      <c r="AG11" s="299" t="s">
        <v>516</v>
      </c>
      <c r="AH11" s="299" t="s">
        <v>516</v>
      </c>
      <c r="AI11" s="299" t="s">
        <v>516</v>
      </c>
      <c r="AJ11" s="299" t="s">
        <v>516</v>
      </c>
      <c r="AK11" s="299" t="s">
        <v>516</v>
      </c>
      <c r="AL11" s="299" t="s">
        <v>516</v>
      </c>
      <c r="AM11" s="299" t="s">
        <v>516</v>
      </c>
      <c r="AN11" s="299" t="s">
        <v>516</v>
      </c>
      <c r="AO11" s="299" t="s">
        <v>516</v>
      </c>
      <c r="AP11" s="299" t="s">
        <v>516</v>
      </c>
      <c r="AQ11" s="299" t="s">
        <v>516</v>
      </c>
      <c r="AR11" s="299" t="s">
        <v>516</v>
      </c>
      <c r="AS11" s="299" t="s">
        <v>516</v>
      </c>
      <c r="AT11" s="299" t="s">
        <v>516</v>
      </c>
      <c r="AU11" s="299" t="s">
        <v>516</v>
      </c>
      <c r="AV11" s="299" t="s">
        <v>516</v>
      </c>
      <c r="AW11" s="299" t="s">
        <v>516</v>
      </c>
      <c r="AX11" s="299" t="s">
        <v>516</v>
      </c>
      <c r="AY11" s="299" t="s">
        <v>516</v>
      </c>
      <c r="AZ11" s="299" t="s">
        <v>516</v>
      </c>
      <c r="BA11" s="299"/>
      <c r="BB11" s="299"/>
      <c r="BC11" s="299"/>
      <c r="BD11" s="299"/>
      <c r="BE11" s="299"/>
      <c r="BF11" s="299"/>
      <c r="BG11" s="299"/>
      <c r="BH11" s="299"/>
      <c r="BI11" s="299"/>
      <c r="BJ11" s="299"/>
      <c r="BK11" s="299"/>
      <c r="BL11" s="299"/>
      <c r="BM11" s="299"/>
      <c r="BN11" s="299"/>
      <c r="BO11" s="299"/>
      <c r="BP11" s="299"/>
      <c r="BQ11" s="299"/>
      <c r="BR11" s="299"/>
      <c r="BS11" s="299"/>
      <c r="BT11" s="299"/>
      <c r="BU11" s="299"/>
    </row>
    <row r="12" spans="1:73" s="300" customFormat="1" ht="18.75" customHeight="1" x14ac:dyDescent="0.25">
      <c r="B12" s="399"/>
      <c r="C12" s="399"/>
      <c r="D12" s="301" t="s">
        <v>421</v>
      </c>
      <c r="E12" s="302">
        <v>9189775528</v>
      </c>
      <c r="F12" s="302">
        <v>9189775528</v>
      </c>
      <c r="G12" s="302">
        <v>9189775528</v>
      </c>
      <c r="H12" s="302">
        <v>9189775528</v>
      </c>
      <c r="I12" s="302">
        <v>9189775528</v>
      </c>
      <c r="J12" s="302">
        <v>9189775528</v>
      </c>
      <c r="K12" s="302">
        <v>9189775528</v>
      </c>
      <c r="L12" s="302">
        <v>9189775528</v>
      </c>
      <c r="M12" s="302">
        <v>9189775528</v>
      </c>
      <c r="N12" s="302">
        <v>9189775528</v>
      </c>
      <c r="O12" s="302">
        <v>9189775528</v>
      </c>
      <c r="P12" s="302">
        <v>9189775528</v>
      </c>
      <c r="Q12" s="302">
        <v>9189775528</v>
      </c>
      <c r="R12" s="302">
        <v>9189775528</v>
      </c>
      <c r="S12" s="302">
        <v>9189775528</v>
      </c>
      <c r="T12" s="302">
        <v>9189775528</v>
      </c>
      <c r="U12" s="302">
        <v>9189775528</v>
      </c>
      <c r="V12" s="302">
        <v>9189775528</v>
      </c>
      <c r="W12" s="302">
        <v>9189775528</v>
      </c>
      <c r="X12" s="302">
        <v>9189775528</v>
      </c>
      <c r="Y12" s="302">
        <v>9189775528</v>
      </c>
      <c r="Z12" s="302">
        <v>9189775528</v>
      </c>
      <c r="AA12" s="302">
        <v>9189775528</v>
      </c>
      <c r="AB12" s="302">
        <v>9189775528</v>
      </c>
      <c r="AC12" s="302">
        <v>9189775528</v>
      </c>
      <c r="AD12" s="302">
        <v>9189775528</v>
      </c>
      <c r="AE12" s="302">
        <v>9189775528</v>
      </c>
      <c r="AF12" s="302">
        <v>9189775528</v>
      </c>
      <c r="AG12" s="302">
        <v>9189775528</v>
      </c>
      <c r="AH12" s="302">
        <v>9189775528</v>
      </c>
      <c r="AI12" s="302">
        <v>9189775528</v>
      </c>
      <c r="AJ12" s="302">
        <v>9189775528</v>
      </c>
      <c r="AK12" s="302">
        <v>9189775528</v>
      </c>
      <c r="AL12" s="302">
        <v>9189775528</v>
      </c>
      <c r="AM12" s="302">
        <v>9189775528</v>
      </c>
      <c r="AN12" s="302">
        <v>9189775528</v>
      </c>
      <c r="AO12" s="302">
        <v>9189775528</v>
      </c>
      <c r="AP12" s="302">
        <v>9189775528</v>
      </c>
      <c r="AQ12" s="302">
        <v>9189775528</v>
      </c>
      <c r="AR12" s="302">
        <v>9189775528</v>
      </c>
      <c r="AS12" s="302">
        <v>9189775528</v>
      </c>
      <c r="AT12" s="302">
        <v>9189775528</v>
      </c>
      <c r="AU12" s="302">
        <v>9189775528</v>
      </c>
      <c r="AV12" s="302">
        <v>9189775528</v>
      </c>
      <c r="AW12" s="302">
        <v>9189775528</v>
      </c>
      <c r="AX12" s="302">
        <v>9189775528</v>
      </c>
      <c r="AY12" s="302">
        <v>9189775528</v>
      </c>
      <c r="AZ12" s="302">
        <v>9189775528</v>
      </c>
      <c r="BA12" s="302"/>
      <c r="BB12" s="302"/>
      <c r="BC12" s="302"/>
      <c r="BD12" s="302"/>
      <c r="BE12" s="302"/>
      <c r="BF12" s="302"/>
      <c r="BG12" s="302"/>
      <c r="BH12" s="302"/>
      <c r="BI12" s="302"/>
      <c r="BJ12" s="302"/>
      <c r="BK12" s="302"/>
      <c r="BL12" s="302"/>
      <c r="BM12" s="302"/>
      <c r="BN12" s="302"/>
      <c r="BO12" s="302"/>
      <c r="BP12" s="302"/>
      <c r="BQ12" s="302"/>
      <c r="BR12" s="302"/>
      <c r="BS12" s="302"/>
      <c r="BT12" s="302"/>
      <c r="BU12" s="302"/>
    </row>
    <row r="13" spans="1:73" ht="18" customHeight="1" x14ac:dyDescent="0.25">
      <c r="B13" s="399"/>
      <c r="C13" s="399"/>
      <c r="D13" s="298" t="s">
        <v>10</v>
      </c>
      <c r="E13" s="299" t="s">
        <v>516</v>
      </c>
      <c r="F13" s="299" t="s">
        <v>517</v>
      </c>
      <c r="G13" s="299" t="s">
        <v>519</v>
      </c>
      <c r="H13" s="299" t="s">
        <v>519</v>
      </c>
      <c r="I13" s="299" t="s">
        <v>516</v>
      </c>
      <c r="J13" s="299" t="s">
        <v>517</v>
      </c>
      <c r="K13" s="299" t="s">
        <v>519</v>
      </c>
      <c r="L13" s="299" t="s">
        <v>517</v>
      </c>
      <c r="M13" s="299" t="s">
        <v>516</v>
      </c>
      <c r="N13" s="299" t="s">
        <v>519</v>
      </c>
      <c r="O13" s="299" t="s">
        <v>517</v>
      </c>
      <c r="P13" s="299" t="s">
        <v>516</v>
      </c>
      <c r="Q13" s="299" t="s">
        <v>519</v>
      </c>
      <c r="R13" s="299" t="s">
        <v>517</v>
      </c>
      <c r="S13" s="299" t="s">
        <v>519</v>
      </c>
      <c r="T13" s="299" t="s">
        <v>516</v>
      </c>
      <c r="U13" s="299" t="s">
        <v>517</v>
      </c>
      <c r="V13" s="299" t="s">
        <v>516</v>
      </c>
      <c r="W13" s="299" t="s">
        <v>516</v>
      </c>
      <c r="X13" s="299" t="s">
        <v>517</v>
      </c>
      <c r="Y13" s="299" t="s">
        <v>519</v>
      </c>
      <c r="Z13" s="299" t="s">
        <v>517</v>
      </c>
      <c r="AA13" s="299" t="s">
        <v>516</v>
      </c>
      <c r="AB13" s="299" t="s">
        <v>519</v>
      </c>
      <c r="AC13" s="299" t="s">
        <v>517</v>
      </c>
      <c r="AD13" s="299" t="s">
        <v>516</v>
      </c>
      <c r="AE13" s="299" t="s">
        <v>516</v>
      </c>
      <c r="AF13" s="299" t="s">
        <v>519</v>
      </c>
      <c r="AG13" s="299" t="s">
        <v>517</v>
      </c>
      <c r="AH13" s="299" t="s">
        <v>516</v>
      </c>
      <c r="AI13" s="299" t="s">
        <v>517</v>
      </c>
      <c r="AJ13" s="299" t="s">
        <v>519</v>
      </c>
      <c r="AK13" s="299" t="s">
        <v>517</v>
      </c>
      <c r="AL13" s="299" t="s">
        <v>516</v>
      </c>
      <c r="AM13" s="299" t="s">
        <v>516</v>
      </c>
      <c r="AN13" s="299" t="s">
        <v>519</v>
      </c>
      <c r="AO13" s="299" t="s">
        <v>517</v>
      </c>
      <c r="AP13" s="299" t="s">
        <v>517</v>
      </c>
      <c r="AQ13" s="299" t="s">
        <v>516</v>
      </c>
      <c r="AR13" s="299" t="s">
        <v>519</v>
      </c>
      <c r="AS13" s="299" t="s">
        <v>517</v>
      </c>
      <c r="AT13" s="299" t="s">
        <v>519</v>
      </c>
      <c r="AU13" s="299" t="s">
        <v>517</v>
      </c>
      <c r="AV13" s="299" t="s">
        <v>519</v>
      </c>
      <c r="AW13" s="299" t="s">
        <v>519</v>
      </c>
      <c r="AX13" s="299" t="s">
        <v>516</v>
      </c>
      <c r="AY13" s="299" t="s">
        <v>516</v>
      </c>
      <c r="AZ13" s="299" t="s">
        <v>516</v>
      </c>
      <c r="BA13" s="299"/>
      <c r="BB13" s="299"/>
      <c r="BC13" s="299"/>
      <c r="BD13" s="299"/>
      <c r="BE13" s="299"/>
      <c r="BF13" s="299"/>
      <c r="BG13" s="299"/>
      <c r="BH13" s="299"/>
      <c r="BI13" s="299"/>
      <c r="BJ13" s="299"/>
      <c r="BK13" s="299"/>
      <c r="BL13" s="299"/>
      <c r="BM13" s="299"/>
      <c r="BN13" s="299"/>
      <c r="BO13" s="299"/>
      <c r="BP13" s="299"/>
      <c r="BQ13" s="299"/>
      <c r="BR13" s="299"/>
      <c r="BS13" s="299"/>
      <c r="BT13" s="299"/>
      <c r="BU13" s="299"/>
    </row>
    <row r="14" spans="1:73" s="303" customFormat="1" ht="18" customHeight="1" x14ac:dyDescent="0.25">
      <c r="B14" s="399"/>
      <c r="C14" s="399"/>
      <c r="D14" s="304" t="s">
        <v>62</v>
      </c>
      <c r="E14" s="305">
        <v>9189775528</v>
      </c>
      <c r="F14" s="305">
        <v>9366393865</v>
      </c>
      <c r="G14" s="305">
        <v>9182838201</v>
      </c>
      <c r="H14" s="305">
        <v>9182838201</v>
      </c>
      <c r="I14" s="305">
        <v>9189775528</v>
      </c>
      <c r="J14" s="305">
        <v>9366393865</v>
      </c>
      <c r="K14" s="305">
        <v>9182838201</v>
      </c>
      <c r="L14" s="305">
        <v>9366393865</v>
      </c>
      <c r="M14" s="305">
        <v>9189775528</v>
      </c>
      <c r="N14" s="305">
        <v>9182838201</v>
      </c>
      <c r="O14" s="305">
        <v>9366393865</v>
      </c>
      <c r="P14" s="305">
        <v>9189775528</v>
      </c>
      <c r="Q14" s="305">
        <v>9182838201</v>
      </c>
      <c r="R14" s="305">
        <v>9366393865</v>
      </c>
      <c r="S14" s="305">
        <v>9182838201</v>
      </c>
      <c r="T14" s="305">
        <v>9189775528</v>
      </c>
      <c r="U14" s="305">
        <v>9366393865</v>
      </c>
      <c r="V14" s="305">
        <v>9189775528</v>
      </c>
      <c r="W14" s="305">
        <v>9189775528</v>
      </c>
      <c r="X14" s="305">
        <v>9366393865</v>
      </c>
      <c r="Y14" s="305">
        <v>9182838201</v>
      </c>
      <c r="Z14" s="305">
        <v>9366393865</v>
      </c>
      <c r="AA14" s="305">
        <v>9189775528</v>
      </c>
      <c r="AB14" s="305">
        <v>9182838201</v>
      </c>
      <c r="AC14" s="305">
        <v>9366393865</v>
      </c>
      <c r="AD14" s="305">
        <v>9189775528</v>
      </c>
      <c r="AE14" s="305">
        <v>9189775528</v>
      </c>
      <c r="AF14" s="305">
        <v>9182838201</v>
      </c>
      <c r="AG14" s="305">
        <v>9366393865</v>
      </c>
      <c r="AH14" s="305">
        <v>9189775528</v>
      </c>
      <c r="AI14" s="305">
        <v>9366393865</v>
      </c>
      <c r="AJ14" s="305">
        <v>9182838201</v>
      </c>
      <c r="AK14" s="305">
        <v>9366393865</v>
      </c>
      <c r="AL14" s="305">
        <v>9189775528</v>
      </c>
      <c r="AM14" s="305">
        <v>9189775528</v>
      </c>
      <c r="AN14" s="305">
        <v>9182838201</v>
      </c>
      <c r="AO14" s="305">
        <v>9366393865</v>
      </c>
      <c r="AP14" s="305">
        <v>9366393865</v>
      </c>
      <c r="AQ14" s="305">
        <v>9189775528</v>
      </c>
      <c r="AR14" s="305">
        <v>9182838201</v>
      </c>
      <c r="AS14" s="305">
        <v>9366393865</v>
      </c>
      <c r="AT14" s="305">
        <v>9182838201</v>
      </c>
      <c r="AU14" s="305">
        <v>9366393865</v>
      </c>
      <c r="AV14" s="305">
        <v>9182838201</v>
      </c>
      <c r="AW14" s="305">
        <v>9182838201</v>
      </c>
      <c r="AX14" s="305">
        <v>9189775528</v>
      </c>
      <c r="AY14" s="305">
        <v>9189775528</v>
      </c>
      <c r="AZ14" s="305">
        <v>9189775528</v>
      </c>
      <c r="BA14" s="305"/>
      <c r="BB14" s="305"/>
      <c r="BC14" s="305"/>
      <c r="BD14" s="305"/>
      <c r="BE14" s="305"/>
      <c r="BF14" s="305"/>
      <c r="BG14" s="305"/>
      <c r="BH14" s="305"/>
      <c r="BI14" s="305"/>
      <c r="BJ14" s="305"/>
      <c r="BK14" s="305"/>
      <c r="BL14" s="305"/>
      <c r="BM14" s="305"/>
      <c r="BN14" s="305"/>
      <c r="BO14" s="305"/>
      <c r="BP14" s="305"/>
      <c r="BQ14" s="305"/>
      <c r="BR14" s="305"/>
      <c r="BS14" s="305"/>
      <c r="BT14" s="305"/>
      <c r="BU14" s="305"/>
    </row>
    <row r="15" spans="1:73" s="303" customFormat="1" ht="18" customHeight="1" x14ac:dyDescent="0.25">
      <c r="B15" s="399"/>
      <c r="C15" s="399"/>
      <c r="D15" s="304" t="s">
        <v>221</v>
      </c>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row>
    <row r="16" spans="1:73" s="303" customFormat="1" ht="18" customHeight="1" x14ac:dyDescent="0.25">
      <c r="B16" s="399"/>
      <c r="C16" s="399"/>
      <c r="D16" s="304" t="s">
        <v>107</v>
      </c>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row>
    <row r="17" spans="2:73" s="303" customFormat="1" ht="18" customHeight="1" x14ac:dyDescent="0.25">
      <c r="B17" s="399"/>
      <c r="C17" s="399"/>
      <c r="D17" s="304" t="s">
        <v>32</v>
      </c>
      <c r="E17" s="305">
        <v>738867555</v>
      </c>
      <c r="F17" s="305">
        <v>755677563</v>
      </c>
      <c r="G17" s="305">
        <v>774444945</v>
      </c>
      <c r="H17" s="305">
        <v>756390919</v>
      </c>
      <c r="I17" s="305">
        <v>756634131</v>
      </c>
      <c r="J17" s="305">
        <v>756385977</v>
      </c>
      <c r="K17" s="305">
        <v>757344430</v>
      </c>
      <c r="L17" s="305">
        <v>757331464</v>
      </c>
      <c r="M17" s="305">
        <v>758456711</v>
      </c>
      <c r="N17" s="305">
        <v>761421332</v>
      </c>
      <c r="O17" s="305">
        <v>762169539</v>
      </c>
      <c r="P17" s="305">
        <v>763323659</v>
      </c>
      <c r="Q17" s="305">
        <v>763754993</v>
      </c>
      <c r="R17" s="305">
        <v>766778536</v>
      </c>
      <c r="S17" s="305">
        <v>768135048</v>
      </c>
      <c r="T17" s="305">
        <v>778353836</v>
      </c>
      <c r="U17" s="305">
        <v>783007902</v>
      </c>
      <c r="V17" s="305">
        <v>782349880</v>
      </c>
      <c r="W17" s="305">
        <v>782942554</v>
      </c>
      <c r="X17" s="305">
        <v>782336564</v>
      </c>
      <c r="Y17" s="305">
        <v>784319241</v>
      </c>
      <c r="Z17" s="305">
        <v>784651223</v>
      </c>
      <c r="AA17" s="305">
        <v>785350144</v>
      </c>
      <c r="AB17" s="305">
        <v>785363890</v>
      </c>
      <c r="AC17" s="305">
        <v>785403223</v>
      </c>
      <c r="AD17" s="305">
        <v>787962734</v>
      </c>
      <c r="AE17" s="305">
        <v>786858577</v>
      </c>
      <c r="AF17" s="305">
        <v>786869930</v>
      </c>
      <c r="AG17" s="305">
        <v>786877259</v>
      </c>
      <c r="AH17" s="305">
        <v>785578238</v>
      </c>
      <c r="AI17" s="305">
        <v>785583725</v>
      </c>
      <c r="AJ17" s="305">
        <v>78675844</v>
      </c>
      <c r="AK17" s="305">
        <v>785681597</v>
      </c>
      <c r="AL17" s="305">
        <v>787398016</v>
      </c>
      <c r="AM17" s="305">
        <v>787522635</v>
      </c>
      <c r="AN17" s="305">
        <v>785466603</v>
      </c>
      <c r="AO17" s="305">
        <v>785566528</v>
      </c>
      <c r="AP17" s="305">
        <v>787842179</v>
      </c>
      <c r="AQ17" s="305">
        <v>785994167</v>
      </c>
      <c r="AR17" s="305">
        <v>785978940</v>
      </c>
      <c r="AS17" s="305">
        <v>788457540</v>
      </c>
      <c r="AT17" s="305">
        <v>787948890</v>
      </c>
      <c r="AU17" s="305">
        <v>788002104</v>
      </c>
      <c r="AV17" s="305">
        <v>788106646</v>
      </c>
      <c r="AW17" s="305">
        <v>788502107</v>
      </c>
      <c r="AX17" s="305">
        <v>788857593</v>
      </c>
      <c r="AY17" s="305">
        <v>789292109</v>
      </c>
      <c r="AZ17" s="305">
        <v>790608891</v>
      </c>
      <c r="BA17" s="305"/>
      <c r="BB17" s="305"/>
      <c r="BC17" s="305"/>
      <c r="BD17" s="305"/>
      <c r="BE17" s="305"/>
      <c r="BF17" s="305"/>
      <c r="BG17" s="305"/>
      <c r="BH17" s="305"/>
      <c r="BI17" s="305"/>
      <c r="BJ17" s="305"/>
      <c r="BK17" s="305"/>
      <c r="BL17" s="305"/>
      <c r="BM17" s="305"/>
      <c r="BN17" s="305"/>
      <c r="BO17" s="305"/>
      <c r="BP17" s="305"/>
      <c r="BQ17" s="305"/>
      <c r="BR17" s="305"/>
      <c r="BS17" s="305"/>
      <c r="BT17" s="305"/>
      <c r="BU17" s="305"/>
    </row>
    <row r="18" spans="2:73" ht="18" customHeight="1" x14ac:dyDescent="0.25">
      <c r="B18" s="399"/>
      <c r="C18" s="399"/>
      <c r="D18" s="298" t="s">
        <v>21</v>
      </c>
      <c r="E18" s="299" t="s">
        <v>520</v>
      </c>
      <c r="F18" s="299" t="s">
        <v>520</v>
      </c>
      <c r="G18" s="299" t="s">
        <v>520</v>
      </c>
      <c r="H18" s="299" t="s">
        <v>520</v>
      </c>
      <c r="I18" s="299" t="s">
        <v>520</v>
      </c>
      <c r="J18" s="299" t="s">
        <v>520</v>
      </c>
      <c r="K18" s="299" t="s">
        <v>520</v>
      </c>
      <c r="L18" s="299" t="s">
        <v>520</v>
      </c>
      <c r="M18" s="299" t="s">
        <v>521</v>
      </c>
      <c r="N18" s="299" t="s">
        <v>522</v>
      </c>
      <c r="O18" s="299" t="s">
        <v>523</v>
      </c>
      <c r="P18" s="299" t="s">
        <v>521</v>
      </c>
      <c r="Q18" s="299" t="s">
        <v>520</v>
      </c>
      <c r="R18" s="299" t="s">
        <v>520</v>
      </c>
      <c r="S18" s="299" t="s">
        <v>524</v>
      </c>
      <c r="T18" s="299" t="s">
        <v>525</v>
      </c>
      <c r="U18" s="299" t="s">
        <v>283</v>
      </c>
      <c r="V18" s="299" t="s">
        <v>526</v>
      </c>
      <c r="W18" s="299" t="s">
        <v>526</v>
      </c>
      <c r="X18" s="299" t="s">
        <v>283</v>
      </c>
      <c r="Y18" s="299" t="s">
        <v>283</v>
      </c>
      <c r="Z18" s="299" t="s">
        <v>527</v>
      </c>
      <c r="AA18" s="299" t="s">
        <v>528</v>
      </c>
      <c r="AB18" s="299" t="s">
        <v>528</v>
      </c>
      <c r="AC18" s="299" t="s">
        <v>528</v>
      </c>
      <c r="AD18" s="299" t="s">
        <v>529</v>
      </c>
      <c r="AE18" s="299" t="s">
        <v>528</v>
      </c>
      <c r="AF18" s="299" t="s">
        <v>528</v>
      </c>
      <c r="AG18" s="299" t="s">
        <v>528</v>
      </c>
      <c r="AH18" s="299" t="s">
        <v>528</v>
      </c>
      <c r="AI18" s="299" t="s">
        <v>528</v>
      </c>
      <c r="AJ18" s="299" t="s">
        <v>528</v>
      </c>
      <c r="AK18" s="299" t="s">
        <v>528</v>
      </c>
      <c r="AL18" s="299" t="s">
        <v>529</v>
      </c>
      <c r="AM18" s="299" t="s">
        <v>529</v>
      </c>
      <c r="AN18" s="299" t="s">
        <v>528</v>
      </c>
      <c r="AO18" s="299" t="s">
        <v>528</v>
      </c>
      <c r="AP18" s="299" t="s">
        <v>284</v>
      </c>
      <c r="AQ18" s="299" t="s">
        <v>528</v>
      </c>
      <c r="AR18" s="299" t="s">
        <v>528</v>
      </c>
      <c r="AS18" s="299" t="s">
        <v>529</v>
      </c>
      <c r="AT18" s="299" t="s">
        <v>529</v>
      </c>
      <c r="AU18" s="299" t="s">
        <v>529</v>
      </c>
      <c r="AV18" s="299" t="s">
        <v>529</v>
      </c>
      <c r="AW18" s="299" t="s">
        <v>284</v>
      </c>
      <c r="AX18" s="299" t="s">
        <v>529</v>
      </c>
      <c r="AY18" s="299" t="s">
        <v>284</v>
      </c>
      <c r="AZ18" s="299" t="s">
        <v>284</v>
      </c>
      <c r="BA18" s="299"/>
      <c r="BB18" s="299"/>
      <c r="BC18" s="299"/>
      <c r="BD18" s="299"/>
      <c r="BE18" s="299"/>
      <c r="BF18" s="299"/>
      <c r="BG18" s="299"/>
      <c r="BH18" s="299"/>
      <c r="BI18" s="299"/>
      <c r="BJ18" s="299"/>
      <c r="BK18" s="299"/>
      <c r="BL18" s="299"/>
      <c r="BM18" s="299"/>
      <c r="BN18" s="299"/>
      <c r="BO18" s="299"/>
      <c r="BP18" s="299"/>
      <c r="BQ18" s="299"/>
      <c r="BR18" s="299"/>
      <c r="BS18" s="299"/>
      <c r="BT18" s="299"/>
      <c r="BU18" s="299"/>
    </row>
    <row r="19" spans="2:73" s="310" customFormat="1" ht="18" customHeight="1" x14ac:dyDescent="0.25">
      <c r="B19" s="399"/>
      <c r="C19" s="399"/>
      <c r="D19" s="306" t="s">
        <v>53</v>
      </c>
      <c r="E19" s="307" t="s">
        <v>530</v>
      </c>
      <c r="F19" s="308" t="s">
        <v>531</v>
      </c>
      <c r="G19" s="307" t="s">
        <v>532</v>
      </c>
      <c r="H19" s="307" t="s">
        <v>533</v>
      </c>
      <c r="I19" s="309" t="s">
        <v>534</v>
      </c>
      <c r="J19" s="309" t="s">
        <v>535</v>
      </c>
      <c r="K19" s="309" t="s">
        <v>536</v>
      </c>
      <c r="L19" s="309" t="s">
        <v>537</v>
      </c>
      <c r="M19" s="309" t="s">
        <v>538</v>
      </c>
      <c r="N19" s="309" t="s">
        <v>539</v>
      </c>
      <c r="O19" s="309" t="s">
        <v>540</v>
      </c>
      <c r="P19" s="309" t="s">
        <v>541</v>
      </c>
      <c r="Q19" s="309" t="s">
        <v>542</v>
      </c>
      <c r="R19" s="309" t="s">
        <v>543</v>
      </c>
      <c r="S19" s="309" t="s">
        <v>544</v>
      </c>
      <c r="T19" s="309" t="s">
        <v>545</v>
      </c>
      <c r="U19" s="309" t="s">
        <v>546</v>
      </c>
      <c r="V19" s="309" t="s">
        <v>547</v>
      </c>
      <c r="W19" s="309" t="s">
        <v>548</v>
      </c>
      <c r="X19" s="309" t="s">
        <v>549</v>
      </c>
      <c r="Y19" s="309" t="s">
        <v>550</v>
      </c>
      <c r="Z19" s="309" t="s">
        <v>551</v>
      </c>
      <c r="AA19" s="309" t="s">
        <v>552</v>
      </c>
      <c r="AB19" s="307" t="s">
        <v>553</v>
      </c>
      <c r="AC19" s="308" t="s">
        <v>554</v>
      </c>
      <c r="AD19" s="307" t="s">
        <v>555</v>
      </c>
      <c r="AE19" s="307" t="s">
        <v>556</v>
      </c>
      <c r="AF19" s="309" t="s">
        <v>557</v>
      </c>
      <c r="AG19" s="309" t="s">
        <v>558</v>
      </c>
      <c r="AH19" s="309" t="s">
        <v>559</v>
      </c>
      <c r="AI19" s="309" t="s">
        <v>560</v>
      </c>
      <c r="AJ19" s="309" t="s">
        <v>561</v>
      </c>
      <c r="AK19" s="309" t="s">
        <v>562</v>
      </c>
      <c r="AL19" s="309" t="s">
        <v>563</v>
      </c>
      <c r="AM19" s="309" t="s">
        <v>564</v>
      </c>
      <c r="AN19" s="309" t="s">
        <v>565</v>
      </c>
      <c r="AO19" s="309" t="s">
        <v>566</v>
      </c>
      <c r="AP19" s="309" t="s">
        <v>567</v>
      </c>
      <c r="AQ19" s="309" t="s">
        <v>568</v>
      </c>
      <c r="AR19" s="309" t="s">
        <v>569</v>
      </c>
      <c r="AS19" s="309" t="s">
        <v>570</v>
      </c>
      <c r="AT19" s="309" t="s">
        <v>571</v>
      </c>
      <c r="AU19" s="309" t="s">
        <v>572</v>
      </c>
      <c r="AV19" s="309" t="s">
        <v>573</v>
      </c>
      <c r="AW19" s="309" t="s">
        <v>574</v>
      </c>
      <c r="AX19" s="309" t="s">
        <v>575</v>
      </c>
      <c r="AY19" s="309" t="s">
        <v>576</v>
      </c>
      <c r="AZ19" s="309" t="s">
        <v>577</v>
      </c>
      <c r="BA19" s="309"/>
      <c r="BB19" s="309"/>
      <c r="BC19" s="309"/>
      <c r="BD19" s="309"/>
      <c r="BE19" s="309"/>
      <c r="BF19" s="309"/>
      <c r="BG19" s="309"/>
      <c r="BH19" s="309"/>
      <c r="BI19" s="309"/>
      <c r="BJ19" s="309"/>
      <c r="BK19" s="309"/>
      <c r="BL19" s="309"/>
      <c r="BM19" s="309"/>
      <c r="BN19" s="309"/>
      <c r="BO19" s="309"/>
      <c r="BP19" s="309"/>
      <c r="BQ19" s="309"/>
      <c r="BR19" s="309"/>
      <c r="BS19" s="309"/>
      <c r="BT19" s="309"/>
      <c r="BU19" s="309"/>
    </row>
    <row r="20" spans="2:73" s="310" customFormat="1" ht="18" customHeight="1" x14ac:dyDescent="0.25">
      <c r="B20" s="399"/>
      <c r="C20" s="399"/>
      <c r="D20" s="306" t="s">
        <v>54</v>
      </c>
      <c r="E20" s="307" t="s">
        <v>578</v>
      </c>
      <c r="F20" s="308" t="s">
        <v>579</v>
      </c>
      <c r="G20" s="307" t="s">
        <v>580</v>
      </c>
      <c r="H20" s="307" t="s">
        <v>581</v>
      </c>
      <c r="I20" s="309" t="s">
        <v>582</v>
      </c>
      <c r="J20" s="309" t="s">
        <v>583</v>
      </c>
      <c r="K20" s="309" t="s">
        <v>584</v>
      </c>
      <c r="L20" s="309" t="s">
        <v>585</v>
      </c>
      <c r="M20" s="309" t="s">
        <v>586</v>
      </c>
      <c r="N20" s="309" t="s">
        <v>587</v>
      </c>
      <c r="O20" s="309" t="s">
        <v>588</v>
      </c>
      <c r="P20" s="309" t="s">
        <v>589</v>
      </c>
      <c r="Q20" s="309" t="s">
        <v>590</v>
      </c>
      <c r="R20" s="309" t="s">
        <v>591</v>
      </c>
      <c r="S20" s="309" t="s">
        <v>592</v>
      </c>
      <c r="T20" s="309" t="s">
        <v>593</v>
      </c>
      <c r="U20" s="309" t="s">
        <v>594</v>
      </c>
      <c r="V20" s="309" t="s">
        <v>595</v>
      </c>
      <c r="W20" s="309" t="s">
        <v>596</v>
      </c>
      <c r="X20" s="309" t="s">
        <v>597</v>
      </c>
      <c r="Y20" s="309" t="s">
        <v>598</v>
      </c>
      <c r="Z20" s="309" t="s">
        <v>599</v>
      </c>
      <c r="AA20" s="309" t="s">
        <v>600</v>
      </c>
      <c r="AB20" s="307" t="s">
        <v>601</v>
      </c>
      <c r="AC20" s="308" t="s">
        <v>602</v>
      </c>
      <c r="AD20" s="307" t="s">
        <v>603</v>
      </c>
      <c r="AE20" s="307" t="s">
        <v>604</v>
      </c>
      <c r="AF20" s="309" t="s">
        <v>605</v>
      </c>
      <c r="AG20" s="309" t="s">
        <v>606</v>
      </c>
      <c r="AH20" s="309" t="s">
        <v>607</v>
      </c>
      <c r="AI20" s="309" t="s">
        <v>608</v>
      </c>
      <c r="AJ20" s="309" t="s">
        <v>609</v>
      </c>
      <c r="AK20" s="309" t="s">
        <v>610</v>
      </c>
      <c r="AL20" s="309" t="s">
        <v>611</v>
      </c>
      <c r="AM20" s="309" t="s">
        <v>612</v>
      </c>
      <c r="AN20" s="309" t="s">
        <v>613</v>
      </c>
      <c r="AO20" s="309" t="s">
        <v>614</v>
      </c>
      <c r="AP20" s="309" t="s">
        <v>615</v>
      </c>
      <c r="AQ20" s="309" t="s">
        <v>616</v>
      </c>
      <c r="AR20" s="309" t="s">
        <v>617</v>
      </c>
      <c r="AS20" s="309" t="s">
        <v>618</v>
      </c>
      <c r="AT20" s="309" t="s">
        <v>619</v>
      </c>
      <c r="AU20" s="309" t="s">
        <v>620</v>
      </c>
      <c r="AV20" s="309" t="s">
        <v>621</v>
      </c>
      <c r="AW20" s="309" t="s">
        <v>622</v>
      </c>
      <c r="AX20" s="309" t="s">
        <v>623</v>
      </c>
      <c r="AY20" s="309" t="s">
        <v>624</v>
      </c>
      <c r="AZ20" s="309" t="s">
        <v>625</v>
      </c>
      <c r="BA20" s="309"/>
      <c r="BB20" s="309"/>
      <c r="BC20" s="309"/>
      <c r="BD20" s="309"/>
      <c r="BE20" s="309"/>
      <c r="BF20" s="309"/>
      <c r="BG20" s="309"/>
      <c r="BH20" s="309"/>
      <c r="BI20" s="309"/>
      <c r="BJ20" s="309"/>
      <c r="BK20" s="309"/>
      <c r="BL20" s="309"/>
      <c r="BM20" s="309"/>
      <c r="BN20" s="309"/>
      <c r="BO20" s="309"/>
      <c r="BP20" s="309"/>
      <c r="BQ20" s="309"/>
      <c r="BR20" s="309"/>
      <c r="BS20" s="309"/>
      <c r="BT20" s="309"/>
      <c r="BU20" s="309"/>
    </row>
    <row r="21" spans="2:73" s="310" customFormat="1" ht="18" customHeight="1" x14ac:dyDescent="0.25">
      <c r="B21" s="399"/>
      <c r="C21" s="399"/>
      <c r="D21" s="306" t="s">
        <v>55</v>
      </c>
      <c r="E21" s="307" t="s">
        <v>626</v>
      </c>
      <c r="F21" s="308" t="s">
        <v>627</v>
      </c>
      <c r="G21" s="307" t="s">
        <v>628</v>
      </c>
      <c r="H21" s="307" t="s">
        <v>629</v>
      </c>
      <c r="I21" s="309" t="s">
        <v>630</v>
      </c>
      <c r="J21" s="309" t="s">
        <v>631</v>
      </c>
      <c r="K21" s="309" t="s">
        <v>632</v>
      </c>
      <c r="L21" s="309" t="s">
        <v>633</v>
      </c>
      <c r="M21" s="309" t="s">
        <v>634</v>
      </c>
      <c r="N21" s="309" t="s">
        <v>635</v>
      </c>
      <c r="O21" s="309" t="s">
        <v>636</v>
      </c>
      <c r="P21" s="309" t="s">
        <v>637</v>
      </c>
      <c r="Q21" s="309" t="s">
        <v>638</v>
      </c>
      <c r="R21" s="309" t="s">
        <v>639</v>
      </c>
      <c r="S21" s="309" t="s">
        <v>640</v>
      </c>
      <c r="T21" s="309" t="s">
        <v>641</v>
      </c>
      <c r="U21" s="309" t="s">
        <v>642</v>
      </c>
      <c r="V21" s="309" t="s">
        <v>643</v>
      </c>
      <c r="W21" s="309" t="s">
        <v>644</v>
      </c>
      <c r="X21" s="309" t="s">
        <v>645</v>
      </c>
      <c r="Y21" s="309" t="s">
        <v>646</v>
      </c>
      <c r="Z21" s="309" t="s">
        <v>647</v>
      </c>
      <c r="AA21" s="309" t="s">
        <v>648</v>
      </c>
      <c r="AB21" s="307" t="s">
        <v>649</v>
      </c>
      <c r="AC21" s="308" t="s">
        <v>650</v>
      </c>
      <c r="AD21" s="307" t="s">
        <v>545</v>
      </c>
      <c r="AE21" s="307" t="s">
        <v>651</v>
      </c>
      <c r="AF21" s="309" t="s">
        <v>652</v>
      </c>
      <c r="AG21" s="309" t="s">
        <v>653</v>
      </c>
      <c r="AH21" s="309" t="s">
        <v>654</v>
      </c>
      <c r="AI21" s="309" t="s">
        <v>655</v>
      </c>
      <c r="AJ21" s="309" t="s">
        <v>656</v>
      </c>
      <c r="AK21" s="309" t="s">
        <v>657</v>
      </c>
      <c r="AL21" s="309" t="s">
        <v>658</v>
      </c>
      <c r="AM21" s="309" t="s">
        <v>659</v>
      </c>
      <c r="AN21" s="309" t="s">
        <v>660</v>
      </c>
      <c r="AO21" s="309" t="s">
        <v>661</v>
      </c>
      <c r="AP21" s="309" t="s">
        <v>662</v>
      </c>
      <c r="AQ21" s="309" t="s">
        <v>663</v>
      </c>
      <c r="AR21" s="309" t="s">
        <v>664</v>
      </c>
      <c r="AS21" s="309" t="s">
        <v>665</v>
      </c>
      <c r="AT21" s="309" t="s">
        <v>667</v>
      </c>
      <c r="AU21" s="309" t="s">
        <v>668</v>
      </c>
      <c r="AV21" s="309" t="s">
        <v>666</v>
      </c>
      <c r="AW21" s="309" t="s">
        <v>669</v>
      </c>
      <c r="AX21" s="309" t="s">
        <v>666</v>
      </c>
      <c r="AY21" s="309" t="s">
        <v>670</v>
      </c>
      <c r="AZ21" s="309" t="s">
        <v>671</v>
      </c>
      <c r="BA21" s="309"/>
      <c r="BB21" s="309"/>
      <c r="BC21" s="309"/>
      <c r="BD21" s="309"/>
      <c r="BE21" s="309"/>
      <c r="BF21" s="309"/>
      <c r="BG21" s="309"/>
      <c r="BH21" s="309"/>
      <c r="BI21" s="309"/>
      <c r="BJ21" s="309"/>
      <c r="BK21" s="309"/>
      <c r="BL21" s="309"/>
      <c r="BM21" s="309"/>
      <c r="BN21" s="309"/>
      <c r="BO21" s="309"/>
      <c r="BP21" s="309"/>
      <c r="BQ21" s="309"/>
      <c r="BR21" s="309"/>
      <c r="BS21" s="309"/>
      <c r="BT21" s="309"/>
      <c r="BU21" s="309"/>
    </row>
    <row r="22" spans="2:73" ht="18.75" customHeight="1" x14ac:dyDescent="0.25">
      <c r="B22" s="399" t="s">
        <v>11</v>
      </c>
      <c r="C22" s="399"/>
      <c r="D22" s="311" t="s">
        <v>0</v>
      </c>
      <c r="E22" s="312">
        <v>16</v>
      </c>
      <c r="F22" s="312">
        <v>13</v>
      </c>
      <c r="G22" s="312">
        <v>18</v>
      </c>
      <c r="H22" s="312">
        <v>18</v>
      </c>
      <c r="I22" s="312">
        <v>16</v>
      </c>
      <c r="J22" s="312">
        <v>21</v>
      </c>
      <c r="K22" s="312">
        <v>17</v>
      </c>
      <c r="L22" s="312">
        <v>17</v>
      </c>
      <c r="M22" s="312">
        <v>19</v>
      </c>
      <c r="N22" s="312">
        <v>12</v>
      </c>
      <c r="O22" s="312">
        <v>16</v>
      </c>
      <c r="P22" s="312">
        <v>15</v>
      </c>
      <c r="Q22" s="312">
        <v>21</v>
      </c>
      <c r="R22" s="312">
        <v>17</v>
      </c>
      <c r="S22" s="312">
        <v>17</v>
      </c>
      <c r="T22" s="312">
        <v>15</v>
      </c>
      <c r="U22" s="312">
        <v>17</v>
      </c>
      <c r="V22" s="312">
        <v>16</v>
      </c>
      <c r="W22" s="312">
        <v>14</v>
      </c>
      <c r="X22" s="312">
        <v>11</v>
      </c>
      <c r="Y22" s="312">
        <v>12</v>
      </c>
      <c r="Z22" s="312">
        <v>13</v>
      </c>
      <c r="AA22" s="312">
        <v>13</v>
      </c>
      <c r="AB22" s="312">
        <v>14</v>
      </c>
      <c r="AC22" s="312">
        <v>13</v>
      </c>
      <c r="AD22" s="312">
        <v>10</v>
      </c>
      <c r="AE22" s="312">
        <v>15</v>
      </c>
      <c r="AF22" s="312">
        <v>12</v>
      </c>
      <c r="AG22" s="312">
        <v>14</v>
      </c>
      <c r="AH22" s="312">
        <v>15</v>
      </c>
      <c r="AI22" s="312">
        <v>16</v>
      </c>
      <c r="AJ22" s="312">
        <v>14</v>
      </c>
      <c r="AK22" s="312">
        <v>11</v>
      </c>
      <c r="AL22" s="312">
        <v>13</v>
      </c>
      <c r="AM22" s="312">
        <v>12</v>
      </c>
      <c r="AN22" s="312">
        <v>12</v>
      </c>
      <c r="AO22" s="312">
        <v>6</v>
      </c>
      <c r="AP22" s="312">
        <v>15</v>
      </c>
      <c r="AQ22" s="312">
        <v>13</v>
      </c>
      <c r="AR22" s="312">
        <v>12</v>
      </c>
      <c r="AS22" s="312">
        <v>13</v>
      </c>
      <c r="AT22" s="312">
        <v>13</v>
      </c>
      <c r="AU22" s="312">
        <v>11</v>
      </c>
      <c r="AV22" s="312">
        <v>13</v>
      </c>
      <c r="AW22" s="312">
        <v>13</v>
      </c>
      <c r="AX22" s="312">
        <v>10</v>
      </c>
      <c r="AY22" s="312">
        <v>11</v>
      </c>
      <c r="AZ22" s="312">
        <v>14</v>
      </c>
      <c r="BA22" s="312">
        <v>15</v>
      </c>
      <c r="BB22" s="312"/>
      <c r="BC22" s="312"/>
      <c r="BD22" s="312"/>
      <c r="BE22" s="312"/>
      <c r="BF22" s="312"/>
      <c r="BG22" s="312"/>
      <c r="BH22" s="312"/>
      <c r="BI22" s="312"/>
      <c r="BJ22" s="312"/>
      <c r="BK22" s="312"/>
      <c r="BL22" s="312"/>
      <c r="BM22" s="312"/>
      <c r="BN22" s="312"/>
      <c r="BO22" s="312"/>
      <c r="BP22" s="312"/>
      <c r="BQ22" s="312"/>
      <c r="BR22" s="312"/>
      <c r="BS22" s="312"/>
      <c r="BT22" s="312"/>
      <c r="BU22" s="312"/>
    </row>
    <row r="23" spans="2:73" ht="18.75" customHeight="1" x14ac:dyDescent="0.25">
      <c r="B23" s="399"/>
      <c r="C23" s="399"/>
      <c r="D23" s="311" t="s">
        <v>1</v>
      </c>
      <c r="E23" s="312">
        <v>16</v>
      </c>
      <c r="F23" s="312">
        <v>13</v>
      </c>
      <c r="G23" s="312">
        <v>18</v>
      </c>
      <c r="H23" s="312">
        <v>18</v>
      </c>
      <c r="I23" s="312">
        <v>16</v>
      </c>
      <c r="J23" s="312">
        <v>21</v>
      </c>
      <c r="K23" s="312">
        <v>17</v>
      </c>
      <c r="L23" s="312">
        <v>17</v>
      </c>
      <c r="M23" s="312">
        <v>19</v>
      </c>
      <c r="N23" s="312">
        <v>12</v>
      </c>
      <c r="O23" s="312">
        <v>16</v>
      </c>
      <c r="P23" s="312">
        <v>15</v>
      </c>
      <c r="Q23" s="312">
        <v>21</v>
      </c>
      <c r="R23" s="312">
        <v>17</v>
      </c>
      <c r="S23" s="312">
        <v>17</v>
      </c>
      <c r="T23" s="312">
        <v>15</v>
      </c>
      <c r="U23" s="312">
        <v>17</v>
      </c>
      <c r="V23" s="312">
        <v>16</v>
      </c>
      <c r="W23" s="312">
        <v>14</v>
      </c>
      <c r="X23" s="312">
        <v>11</v>
      </c>
      <c r="Y23" s="312">
        <v>12</v>
      </c>
      <c r="Z23" s="312">
        <v>13</v>
      </c>
      <c r="AA23" s="312">
        <v>13</v>
      </c>
      <c r="AB23" s="312">
        <v>14</v>
      </c>
      <c r="AC23" s="312">
        <v>13</v>
      </c>
      <c r="AD23" s="312">
        <v>10</v>
      </c>
      <c r="AE23" s="312">
        <v>15</v>
      </c>
      <c r="AF23" s="312">
        <v>12</v>
      </c>
      <c r="AG23" s="312">
        <v>14</v>
      </c>
      <c r="AH23" s="312">
        <v>15</v>
      </c>
      <c r="AI23" s="312">
        <v>16</v>
      </c>
      <c r="AJ23" s="312">
        <v>14</v>
      </c>
      <c r="AK23" s="312">
        <v>11</v>
      </c>
      <c r="AL23" s="312">
        <v>13</v>
      </c>
      <c r="AM23" s="312">
        <v>12</v>
      </c>
      <c r="AN23" s="312">
        <v>12</v>
      </c>
      <c r="AO23" s="312">
        <v>6</v>
      </c>
      <c r="AP23" s="312">
        <v>15</v>
      </c>
      <c r="AQ23" s="312">
        <v>13</v>
      </c>
      <c r="AR23" s="312">
        <v>12</v>
      </c>
      <c r="AS23" s="312">
        <v>13</v>
      </c>
      <c r="AT23" s="312">
        <v>13</v>
      </c>
      <c r="AU23" s="312">
        <v>11</v>
      </c>
      <c r="AV23" s="312">
        <v>13</v>
      </c>
      <c r="AW23" s="312">
        <v>13</v>
      </c>
      <c r="AX23" s="312">
        <v>10</v>
      </c>
      <c r="AY23" s="312">
        <v>11</v>
      </c>
      <c r="AZ23" s="312">
        <v>14</v>
      </c>
      <c r="BA23" s="312">
        <v>15</v>
      </c>
      <c r="BB23" s="312"/>
      <c r="BC23" s="312"/>
      <c r="BD23" s="312"/>
      <c r="BE23" s="312"/>
      <c r="BF23" s="312"/>
      <c r="BG23" s="312"/>
      <c r="BH23" s="312"/>
      <c r="BI23" s="312"/>
      <c r="BJ23" s="312"/>
      <c r="BK23" s="312"/>
      <c r="BL23" s="312"/>
      <c r="BM23" s="312"/>
      <c r="BN23" s="312"/>
      <c r="BO23" s="312"/>
      <c r="BP23" s="312"/>
      <c r="BQ23" s="312"/>
      <c r="BR23" s="312"/>
      <c r="BS23" s="312"/>
      <c r="BT23" s="312"/>
      <c r="BU23" s="312"/>
    </row>
    <row r="24" spans="2:73" ht="18.75" customHeight="1" x14ac:dyDescent="0.25">
      <c r="B24" s="399"/>
      <c r="C24" s="399"/>
      <c r="D24" s="311" t="s">
        <v>2</v>
      </c>
      <c r="E24" s="313">
        <f t="shared" ref="E24:M24" si="60">E22-E23</f>
        <v>0</v>
      </c>
      <c r="F24" s="313">
        <f t="shared" si="60"/>
        <v>0</v>
      </c>
      <c r="G24" s="313">
        <f t="shared" si="60"/>
        <v>0</v>
      </c>
      <c r="H24" s="313">
        <f t="shared" si="60"/>
        <v>0</v>
      </c>
      <c r="I24" s="313">
        <f t="shared" si="60"/>
        <v>0</v>
      </c>
      <c r="J24" s="313">
        <f t="shared" si="60"/>
        <v>0</v>
      </c>
      <c r="K24" s="313">
        <f t="shared" si="60"/>
        <v>0</v>
      </c>
      <c r="L24" s="313">
        <f t="shared" si="60"/>
        <v>0</v>
      </c>
      <c r="M24" s="313">
        <f t="shared" si="60"/>
        <v>0</v>
      </c>
      <c r="N24" s="313">
        <f t="shared" ref="N24:BQ24" si="61">N22-N23</f>
        <v>0</v>
      </c>
      <c r="O24" s="313">
        <f t="shared" si="61"/>
        <v>0</v>
      </c>
      <c r="P24" s="313">
        <f t="shared" si="61"/>
        <v>0</v>
      </c>
      <c r="Q24" s="313">
        <f t="shared" si="61"/>
        <v>0</v>
      </c>
      <c r="R24" s="313">
        <f t="shared" si="61"/>
        <v>0</v>
      </c>
      <c r="S24" s="313">
        <f t="shared" si="61"/>
        <v>0</v>
      </c>
      <c r="T24" s="313">
        <f t="shared" si="61"/>
        <v>0</v>
      </c>
      <c r="U24" s="313">
        <f t="shared" si="61"/>
        <v>0</v>
      </c>
      <c r="V24" s="313">
        <f t="shared" si="61"/>
        <v>0</v>
      </c>
      <c r="W24" s="313">
        <f t="shared" si="61"/>
        <v>0</v>
      </c>
      <c r="X24" s="313">
        <f t="shared" si="61"/>
        <v>0</v>
      </c>
      <c r="Y24" s="313">
        <f t="shared" si="61"/>
        <v>0</v>
      </c>
      <c r="Z24" s="313">
        <f t="shared" si="61"/>
        <v>0</v>
      </c>
      <c r="AA24" s="313">
        <f t="shared" si="61"/>
        <v>0</v>
      </c>
      <c r="AB24" s="313">
        <f t="shared" si="61"/>
        <v>0</v>
      </c>
      <c r="AC24" s="313">
        <f t="shared" si="61"/>
        <v>0</v>
      </c>
      <c r="AD24" s="313">
        <f t="shared" si="61"/>
        <v>0</v>
      </c>
      <c r="AE24" s="313">
        <f t="shared" si="61"/>
        <v>0</v>
      </c>
      <c r="AF24" s="313">
        <f t="shared" si="61"/>
        <v>0</v>
      </c>
      <c r="AG24" s="313">
        <f t="shared" si="61"/>
        <v>0</v>
      </c>
      <c r="AH24" s="313">
        <f t="shared" si="61"/>
        <v>0</v>
      </c>
      <c r="AI24" s="313">
        <f t="shared" si="61"/>
        <v>0</v>
      </c>
      <c r="AJ24" s="313">
        <f t="shared" si="61"/>
        <v>0</v>
      </c>
      <c r="AK24" s="313">
        <f t="shared" si="61"/>
        <v>0</v>
      </c>
      <c r="AL24" s="313">
        <f t="shared" si="61"/>
        <v>0</v>
      </c>
      <c r="AM24" s="313">
        <f t="shared" si="61"/>
        <v>0</v>
      </c>
      <c r="AN24" s="313">
        <f t="shared" si="61"/>
        <v>0</v>
      </c>
      <c r="AO24" s="313">
        <f t="shared" si="61"/>
        <v>0</v>
      </c>
      <c r="AP24" s="313">
        <f t="shared" si="61"/>
        <v>0</v>
      </c>
      <c r="AQ24" s="313">
        <f t="shared" si="61"/>
        <v>0</v>
      </c>
      <c r="AR24" s="313">
        <f t="shared" si="61"/>
        <v>0</v>
      </c>
      <c r="AS24" s="313">
        <f t="shared" si="61"/>
        <v>0</v>
      </c>
      <c r="AT24" s="313">
        <f t="shared" si="61"/>
        <v>0</v>
      </c>
      <c r="AU24" s="313">
        <f t="shared" si="61"/>
        <v>0</v>
      </c>
      <c r="AV24" s="313">
        <f t="shared" si="61"/>
        <v>0</v>
      </c>
      <c r="AW24" s="313">
        <f t="shared" si="61"/>
        <v>0</v>
      </c>
      <c r="AX24" s="313">
        <f t="shared" si="61"/>
        <v>0</v>
      </c>
      <c r="AY24" s="313">
        <f t="shared" si="61"/>
        <v>0</v>
      </c>
      <c r="AZ24" s="313">
        <f t="shared" si="61"/>
        <v>0</v>
      </c>
      <c r="BA24" s="313">
        <f t="shared" si="61"/>
        <v>0</v>
      </c>
      <c r="BB24" s="313">
        <f t="shared" si="61"/>
        <v>0</v>
      </c>
      <c r="BC24" s="313">
        <f t="shared" si="61"/>
        <v>0</v>
      </c>
      <c r="BD24" s="313">
        <f t="shared" si="61"/>
        <v>0</v>
      </c>
      <c r="BE24" s="313">
        <f t="shared" si="61"/>
        <v>0</v>
      </c>
      <c r="BF24" s="313">
        <f t="shared" si="61"/>
        <v>0</v>
      </c>
      <c r="BG24" s="313">
        <f t="shared" si="61"/>
        <v>0</v>
      </c>
      <c r="BH24" s="313">
        <f t="shared" si="61"/>
        <v>0</v>
      </c>
      <c r="BI24" s="313">
        <f t="shared" si="61"/>
        <v>0</v>
      </c>
      <c r="BJ24" s="313">
        <f t="shared" si="61"/>
        <v>0</v>
      </c>
      <c r="BK24" s="313">
        <f t="shared" si="61"/>
        <v>0</v>
      </c>
      <c r="BL24" s="313">
        <f t="shared" si="61"/>
        <v>0</v>
      </c>
      <c r="BM24" s="313">
        <f t="shared" si="61"/>
        <v>0</v>
      </c>
      <c r="BN24" s="313">
        <f t="shared" si="61"/>
        <v>0</v>
      </c>
      <c r="BO24" s="313">
        <f t="shared" si="61"/>
        <v>0</v>
      </c>
      <c r="BP24" s="313">
        <f t="shared" si="61"/>
        <v>0</v>
      </c>
      <c r="BQ24" s="313">
        <f t="shared" si="61"/>
        <v>0</v>
      </c>
      <c r="BR24" s="313">
        <f t="shared" ref="BR24:BU24" si="62">BR22-BR23</f>
        <v>0</v>
      </c>
      <c r="BS24" s="313">
        <f t="shared" si="62"/>
        <v>0</v>
      </c>
      <c r="BT24" s="313">
        <f t="shared" si="62"/>
        <v>0</v>
      </c>
      <c r="BU24" s="313">
        <f t="shared" si="62"/>
        <v>0</v>
      </c>
    </row>
    <row r="25" spans="2:73" ht="18.75" customHeight="1" x14ac:dyDescent="0.25">
      <c r="B25" s="399"/>
      <c r="C25" s="399"/>
      <c r="D25" s="311" t="s">
        <v>109</v>
      </c>
      <c r="E25" s="314">
        <f>(E23/E22)*100</f>
        <v>100</v>
      </c>
      <c r="F25" s="314">
        <f t="shared" ref="F25:J25" si="63">(F23/F22)*100</f>
        <v>100</v>
      </c>
      <c r="G25" s="314">
        <f t="shared" si="63"/>
        <v>100</v>
      </c>
      <c r="H25" s="314">
        <f t="shared" si="63"/>
        <v>100</v>
      </c>
      <c r="I25" s="314">
        <f t="shared" si="63"/>
        <v>100</v>
      </c>
      <c r="J25" s="314">
        <f t="shared" si="63"/>
        <v>100</v>
      </c>
      <c r="K25" s="314">
        <f t="shared" ref="K25:S25" si="64">(K23/K22)*100</f>
        <v>100</v>
      </c>
      <c r="L25" s="314">
        <f>(L23/L22)*100</f>
        <v>100</v>
      </c>
      <c r="M25" s="314">
        <f t="shared" si="64"/>
        <v>100</v>
      </c>
      <c r="N25" s="314">
        <f t="shared" si="64"/>
        <v>100</v>
      </c>
      <c r="O25" s="314">
        <f t="shared" si="64"/>
        <v>100</v>
      </c>
      <c r="P25" s="314">
        <f t="shared" si="64"/>
        <v>100</v>
      </c>
      <c r="Q25" s="314">
        <f t="shared" si="64"/>
        <v>100</v>
      </c>
      <c r="R25" s="314">
        <f t="shared" si="64"/>
        <v>100</v>
      </c>
      <c r="S25" s="314">
        <f t="shared" si="64"/>
        <v>100</v>
      </c>
      <c r="T25" s="314">
        <f t="shared" ref="T25:AI25" si="65">(T23/T22)*100</f>
        <v>100</v>
      </c>
      <c r="U25" s="314">
        <f t="shared" si="65"/>
        <v>100</v>
      </c>
      <c r="V25" s="314">
        <f t="shared" si="65"/>
        <v>100</v>
      </c>
      <c r="W25" s="314">
        <f t="shared" si="65"/>
        <v>100</v>
      </c>
      <c r="X25" s="314">
        <f t="shared" si="65"/>
        <v>100</v>
      </c>
      <c r="Y25" s="314">
        <f t="shared" si="65"/>
        <v>100</v>
      </c>
      <c r="Z25" s="314">
        <f t="shared" si="65"/>
        <v>100</v>
      </c>
      <c r="AA25" s="314">
        <f t="shared" si="65"/>
        <v>100</v>
      </c>
      <c r="AB25" s="314">
        <f t="shared" si="65"/>
        <v>100</v>
      </c>
      <c r="AC25" s="314">
        <f t="shared" si="65"/>
        <v>100</v>
      </c>
      <c r="AD25" s="314">
        <f t="shared" si="65"/>
        <v>100</v>
      </c>
      <c r="AE25" s="314">
        <f t="shared" si="65"/>
        <v>100</v>
      </c>
      <c r="AF25" s="314">
        <f t="shared" si="65"/>
        <v>100</v>
      </c>
      <c r="AG25" s="314">
        <f t="shared" si="65"/>
        <v>100</v>
      </c>
      <c r="AH25" s="314">
        <f t="shared" si="65"/>
        <v>100</v>
      </c>
      <c r="AI25" s="314">
        <f t="shared" si="65"/>
        <v>100</v>
      </c>
      <c r="AJ25" s="314">
        <f>(AJ23/AJ22)*100</f>
        <v>100</v>
      </c>
      <c r="AK25" s="314">
        <f t="shared" ref="AK25:BU25" si="66">(AK23/AK22)*100</f>
        <v>100</v>
      </c>
      <c r="AL25" s="314">
        <f t="shared" si="66"/>
        <v>100</v>
      </c>
      <c r="AM25" s="314">
        <f t="shared" si="66"/>
        <v>100</v>
      </c>
      <c r="AN25" s="314">
        <f t="shared" si="66"/>
        <v>100</v>
      </c>
      <c r="AO25" s="314">
        <f t="shared" si="66"/>
        <v>100</v>
      </c>
      <c r="AP25" s="314">
        <f t="shared" si="66"/>
        <v>100</v>
      </c>
      <c r="AQ25" s="314">
        <f t="shared" si="66"/>
        <v>100</v>
      </c>
      <c r="AR25" s="314">
        <f t="shared" si="66"/>
        <v>100</v>
      </c>
      <c r="AS25" s="314">
        <f t="shared" si="66"/>
        <v>100</v>
      </c>
      <c r="AT25" s="314">
        <f t="shared" si="66"/>
        <v>100</v>
      </c>
      <c r="AU25" s="314">
        <f t="shared" si="66"/>
        <v>100</v>
      </c>
      <c r="AV25" s="314">
        <f t="shared" si="66"/>
        <v>100</v>
      </c>
      <c r="AW25" s="314">
        <f t="shared" si="66"/>
        <v>100</v>
      </c>
      <c r="AX25" s="314">
        <f t="shared" si="66"/>
        <v>100</v>
      </c>
      <c r="AY25" s="314">
        <f t="shared" si="66"/>
        <v>100</v>
      </c>
      <c r="AZ25" s="314">
        <f t="shared" si="66"/>
        <v>100</v>
      </c>
      <c r="BA25" s="314">
        <f t="shared" si="66"/>
        <v>100</v>
      </c>
      <c r="BB25" s="314" t="e">
        <f t="shared" si="66"/>
        <v>#DIV/0!</v>
      </c>
      <c r="BC25" s="314" t="e">
        <f t="shared" si="66"/>
        <v>#DIV/0!</v>
      </c>
      <c r="BD25" s="314" t="e">
        <f t="shared" si="66"/>
        <v>#DIV/0!</v>
      </c>
      <c r="BE25" s="314" t="e">
        <f t="shared" si="66"/>
        <v>#DIV/0!</v>
      </c>
      <c r="BF25" s="314" t="e">
        <f t="shared" si="66"/>
        <v>#DIV/0!</v>
      </c>
      <c r="BG25" s="314" t="e">
        <f t="shared" si="66"/>
        <v>#DIV/0!</v>
      </c>
      <c r="BH25" s="314" t="e">
        <f t="shared" si="66"/>
        <v>#DIV/0!</v>
      </c>
      <c r="BI25" s="314" t="e">
        <f t="shared" si="66"/>
        <v>#DIV/0!</v>
      </c>
      <c r="BJ25" s="314" t="e">
        <f t="shared" si="66"/>
        <v>#DIV/0!</v>
      </c>
      <c r="BK25" s="314" t="e">
        <f t="shared" si="66"/>
        <v>#DIV/0!</v>
      </c>
      <c r="BL25" s="314" t="e">
        <f t="shared" si="66"/>
        <v>#DIV/0!</v>
      </c>
      <c r="BM25" s="314" t="e">
        <f t="shared" si="66"/>
        <v>#DIV/0!</v>
      </c>
      <c r="BN25" s="314" t="e">
        <f t="shared" si="66"/>
        <v>#DIV/0!</v>
      </c>
      <c r="BO25" s="314" t="e">
        <f t="shared" si="66"/>
        <v>#DIV/0!</v>
      </c>
      <c r="BP25" s="314" t="e">
        <f t="shared" si="66"/>
        <v>#DIV/0!</v>
      </c>
      <c r="BQ25" s="314" t="e">
        <f t="shared" si="66"/>
        <v>#DIV/0!</v>
      </c>
      <c r="BR25" s="314" t="e">
        <f t="shared" si="66"/>
        <v>#DIV/0!</v>
      </c>
      <c r="BS25" s="314" t="e">
        <f t="shared" si="66"/>
        <v>#DIV/0!</v>
      </c>
      <c r="BT25" s="314" t="e">
        <f t="shared" si="66"/>
        <v>#DIV/0!</v>
      </c>
      <c r="BU25" s="314" t="e">
        <f t="shared" si="66"/>
        <v>#DIV/0!</v>
      </c>
    </row>
    <row r="26" spans="2:73" ht="18.75" customHeight="1" x14ac:dyDescent="0.25">
      <c r="B26" s="399"/>
      <c r="C26" s="399"/>
      <c r="D26" s="311" t="s">
        <v>67</v>
      </c>
      <c r="E26" s="312">
        <v>2</v>
      </c>
      <c r="F26" s="312">
        <v>0</v>
      </c>
      <c r="G26" s="312">
        <v>1</v>
      </c>
      <c r="H26" s="312">
        <v>1</v>
      </c>
      <c r="I26" s="312">
        <v>0</v>
      </c>
      <c r="J26" s="312">
        <v>0</v>
      </c>
      <c r="K26" s="312">
        <v>0</v>
      </c>
      <c r="L26" s="312">
        <v>0</v>
      </c>
      <c r="M26" s="312">
        <v>0</v>
      </c>
      <c r="N26" s="312">
        <v>0</v>
      </c>
      <c r="O26" s="312">
        <v>0</v>
      </c>
      <c r="P26" s="312">
        <v>3</v>
      </c>
      <c r="Q26" s="312">
        <v>1</v>
      </c>
      <c r="R26" s="312">
        <v>2</v>
      </c>
      <c r="S26" s="312">
        <v>1</v>
      </c>
      <c r="T26" s="312">
        <v>1</v>
      </c>
      <c r="U26" s="312">
        <v>1</v>
      </c>
      <c r="V26" s="312">
        <v>3</v>
      </c>
      <c r="W26" s="312">
        <v>3</v>
      </c>
      <c r="X26" s="312">
        <v>0</v>
      </c>
      <c r="Y26" s="312">
        <v>0</v>
      </c>
      <c r="Z26" s="312">
        <v>1</v>
      </c>
      <c r="AA26" s="312">
        <v>2</v>
      </c>
      <c r="AB26" s="312">
        <v>0</v>
      </c>
      <c r="AC26" s="312">
        <v>2</v>
      </c>
      <c r="AD26" s="312">
        <v>0</v>
      </c>
      <c r="AE26" s="312">
        <v>3</v>
      </c>
      <c r="AF26" s="312">
        <v>0</v>
      </c>
      <c r="AG26" s="312">
        <v>0</v>
      </c>
      <c r="AH26" s="312">
        <v>1</v>
      </c>
      <c r="AI26" s="312">
        <v>0</v>
      </c>
      <c r="AJ26" s="312">
        <v>2</v>
      </c>
      <c r="AK26" s="312">
        <v>0</v>
      </c>
      <c r="AL26" s="312">
        <v>0</v>
      </c>
      <c r="AM26" s="312">
        <v>0</v>
      </c>
      <c r="AN26" s="312">
        <v>2</v>
      </c>
      <c r="AO26" s="312">
        <v>0</v>
      </c>
      <c r="AP26" s="312">
        <v>1</v>
      </c>
      <c r="AQ26" s="312">
        <v>1</v>
      </c>
      <c r="AR26" s="312">
        <v>0</v>
      </c>
      <c r="AS26" s="312">
        <v>1</v>
      </c>
      <c r="AT26" s="312">
        <v>1</v>
      </c>
      <c r="AU26" s="312">
        <v>0</v>
      </c>
      <c r="AV26" s="312">
        <v>0</v>
      </c>
      <c r="AW26" s="312">
        <v>0</v>
      </c>
      <c r="AX26" s="312">
        <v>0</v>
      </c>
      <c r="AY26" s="312">
        <v>0</v>
      </c>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row>
    <row r="27" spans="2:73" ht="18.75" customHeight="1" x14ac:dyDescent="0.25">
      <c r="B27" s="399"/>
      <c r="C27" s="399"/>
      <c r="D27" s="311" t="s">
        <v>110</v>
      </c>
      <c r="E27" s="313">
        <f>(E26/E22)*100</f>
        <v>12.5</v>
      </c>
      <c r="F27" s="313">
        <f t="shared" ref="F27:J27" si="67">(F26/F22)*100</f>
        <v>0</v>
      </c>
      <c r="G27" s="313">
        <f t="shared" si="67"/>
        <v>5.5555555555555554</v>
      </c>
      <c r="H27" s="313">
        <f t="shared" si="67"/>
        <v>5.5555555555555554</v>
      </c>
      <c r="I27" s="313">
        <f t="shared" si="67"/>
        <v>0</v>
      </c>
      <c r="J27" s="313">
        <f t="shared" si="67"/>
        <v>0</v>
      </c>
      <c r="K27" s="313">
        <f t="shared" ref="K27:S27" si="68">(K26/K22)*100</f>
        <v>0</v>
      </c>
      <c r="L27" s="313">
        <f t="shared" si="68"/>
        <v>0</v>
      </c>
      <c r="M27" s="313">
        <f t="shared" si="68"/>
        <v>0</v>
      </c>
      <c r="N27" s="313">
        <f t="shared" si="68"/>
        <v>0</v>
      </c>
      <c r="O27" s="313">
        <f t="shared" si="68"/>
        <v>0</v>
      </c>
      <c r="P27" s="313">
        <f t="shared" si="68"/>
        <v>20</v>
      </c>
      <c r="Q27" s="313">
        <f t="shared" si="68"/>
        <v>4.7619047619047619</v>
      </c>
      <c r="R27" s="313">
        <f t="shared" si="68"/>
        <v>11.76470588235294</v>
      </c>
      <c r="S27" s="313">
        <f t="shared" si="68"/>
        <v>5.8823529411764701</v>
      </c>
      <c r="T27" s="313">
        <f t="shared" ref="T27:AA27" si="69">(T26/T22)*100</f>
        <v>6.666666666666667</v>
      </c>
      <c r="U27" s="313">
        <f t="shared" si="69"/>
        <v>5.8823529411764701</v>
      </c>
      <c r="V27" s="313">
        <f t="shared" si="69"/>
        <v>18.75</v>
      </c>
      <c r="W27" s="313">
        <f t="shared" si="69"/>
        <v>21.428571428571427</v>
      </c>
      <c r="X27" s="313">
        <f t="shared" si="69"/>
        <v>0</v>
      </c>
      <c r="Y27" s="313">
        <f t="shared" si="69"/>
        <v>0</v>
      </c>
      <c r="Z27" s="313">
        <f t="shared" si="69"/>
        <v>7.6923076923076925</v>
      </c>
      <c r="AA27" s="313">
        <f t="shared" si="69"/>
        <v>15.384615384615385</v>
      </c>
      <c r="AB27" s="313">
        <f>(AB26/AB22)*100</f>
        <v>0</v>
      </c>
      <c r="AC27" s="313">
        <f t="shared" ref="AC27:BU27" si="70">(AC26/AC22)*100</f>
        <v>15.384615384615385</v>
      </c>
      <c r="AD27" s="313">
        <f t="shared" si="70"/>
        <v>0</v>
      </c>
      <c r="AE27" s="313">
        <f t="shared" si="70"/>
        <v>20</v>
      </c>
      <c r="AF27" s="313">
        <f t="shared" si="70"/>
        <v>0</v>
      </c>
      <c r="AG27" s="313">
        <f t="shared" si="70"/>
        <v>0</v>
      </c>
      <c r="AH27" s="313">
        <f t="shared" si="70"/>
        <v>6.666666666666667</v>
      </c>
      <c r="AI27" s="313">
        <f t="shared" si="70"/>
        <v>0</v>
      </c>
      <c r="AJ27" s="313">
        <f t="shared" si="70"/>
        <v>14.285714285714285</v>
      </c>
      <c r="AK27" s="313">
        <f t="shared" si="70"/>
        <v>0</v>
      </c>
      <c r="AL27" s="313">
        <f t="shared" si="70"/>
        <v>0</v>
      </c>
      <c r="AM27" s="313">
        <f t="shared" si="70"/>
        <v>0</v>
      </c>
      <c r="AN27" s="313">
        <f t="shared" si="70"/>
        <v>16.666666666666664</v>
      </c>
      <c r="AO27" s="313">
        <f t="shared" si="70"/>
        <v>0</v>
      </c>
      <c r="AP27" s="313">
        <f t="shared" si="70"/>
        <v>6.666666666666667</v>
      </c>
      <c r="AQ27" s="313">
        <f t="shared" si="70"/>
        <v>7.6923076923076925</v>
      </c>
      <c r="AR27" s="313">
        <f t="shared" si="70"/>
        <v>0</v>
      </c>
      <c r="AS27" s="313">
        <f t="shared" si="70"/>
        <v>7.6923076923076925</v>
      </c>
      <c r="AT27" s="313">
        <f t="shared" si="70"/>
        <v>7.6923076923076925</v>
      </c>
      <c r="AU27" s="313">
        <f t="shared" si="70"/>
        <v>0</v>
      </c>
      <c r="AV27" s="313">
        <f t="shared" si="70"/>
        <v>0</v>
      </c>
      <c r="AW27" s="313">
        <f t="shared" si="70"/>
        <v>0</v>
      </c>
      <c r="AX27" s="313">
        <f t="shared" si="70"/>
        <v>0</v>
      </c>
      <c r="AY27" s="313">
        <f t="shared" si="70"/>
        <v>0</v>
      </c>
      <c r="AZ27" s="313">
        <f t="shared" si="70"/>
        <v>0</v>
      </c>
      <c r="BA27" s="313">
        <f t="shared" si="70"/>
        <v>0</v>
      </c>
      <c r="BB27" s="313" t="e">
        <f t="shared" si="70"/>
        <v>#DIV/0!</v>
      </c>
      <c r="BC27" s="313" t="e">
        <f t="shared" si="70"/>
        <v>#DIV/0!</v>
      </c>
      <c r="BD27" s="313" t="e">
        <f t="shared" si="70"/>
        <v>#DIV/0!</v>
      </c>
      <c r="BE27" s="313" t="e">
        <f t="shared" si="70"/>
        <v>#DIV/0!</v>
      </c>
      <c r="BF27" s="313" t="e">
        <f t="shared" si="70"/>
        <v>#DIV/0!</v>
      </c>
      <c r="BG27" s="313" t="e">
        <f t="shared" si="70"/>
        <v>#DIV/0!</v>
      </c>
      <c r="BH27" s="313" t="e">
        <f t="shared" si="70"/>
        <v>#DIV/0!</v>
      </c>
      <c r="BI27" s="313" t="e">
        <f t="shared" si="70"/>
        <v>#DIV/0!</v>
      </c>
      <c r="BJ27" s="313" t="e">
        <f t="shared" si="70"/>
        <v>#DIV/0!</v>
      </c>
      <c r="BK27" s="313" t="e">
        <f t="shared" si="70"/>
        <v>#DIV/0!</v>
      </c>
      <c r="BL27" s="313" t="e">
        <f t="shared" si="70"/>
        <v>#DIV/0!</v>
      </c>
      <c r="BM27" s="313" t="e">
        <f t="shared" si="70"/>
        <v>#DIV/0!</v>
      </c>
      <c r="BN27" s="313" t="e">
        <f t="shared" si="70"/>
        <v>#DIV/0!</v>
      </c>
      <c r="BO27" s="313" t="e">
        <f t="shared" si="70"/>
        <v>#DIV/0!</v>
      </c>
      <c r="BP27" s="313" t="e">
        <f t="shared" si="70"/>
        <v>#DIV/0!</v>
      </c>
      <c r="BQ27" s="313" t="e">
        <f t="shared" si="70"/>
        <v>#DIV/0!</v>
      </c>
      <c r="BR27" s="313" t="e">
        <f t="shared" si="70"/>
        <v>#DIV/0!</v>
      </c>
      <c r="BS27" s="313" t="e">
        <f t="shared" si="70"/>
        <v>#DIV/0!</v>
      </c>
      <c r="BT27" s="313" t="e">
        <f t="shared" si="70"/>
        <v>#DIV/0!</v>
      </c>
      <c r="BU27" s="313" t="e">
        <f t="shared" si="70"/>
        <v>#DIV/0!</v>
      </c>
    </row>
    <row r="28" spans="2:73" ht="18" customHeight="1" x14ac:dyDescent="0.25">
      <c r="B28" s="399"/>
      <c r="C28" s="399"/>
      <c r="D28" s="311" t="s">
        <v>23</v>
      </c>
      <c r="E28" s="312">
        <v>0</v>
      </c>
      <c r="F28" s="312">
        <v>0</v>
      </c>
      <c r="G28" s="312">
        <v>0</v>
      </c>
      <c r="H28" s="312">
        <v>0</v>
      </c>
      <c r="I28" s="312" t="s">
        <v>672</v>
      </c>
      <c r="J28" s="312">
        <v>0</v>
      </c>
      <c r="K28" s="312">
        <v>0</v>
      </c>
      <c r="L28" s="312">
        <v>0</v>
      </c>
      <c r="M28" s="312">
        <v>0</v>
      </c>
      <c r="N28" s="312">
        <v>0</v>
      </c>
      <c r="O28" s="312">
        <v>0</v>
      </c>
      <c r="P28" s="312">
        <v>0</v>
      </c>
      <c r="Q28" s="312">
        <v>0</v>
      </c>
      <c r="R28" s="312">
        <v>0</v>
      </c>
      <c r="S28" s="312">
        <v>0</v>
      </c>
      <c r="T28" s="312" t="s">
        <v>673</v>
      </c>
      <c r="U28" s="312">
        <v>0</v>
      </c>
      <c r="V28" s="312">
        <v>0</v>
      </c>
      <c r="W28" s="312">
        <v>0</v>
      </c>
      <c r="X28" s="312" t="s">
        <v>673</v>
      </c>
      <c r="Y28" s="312" t="s">
        <v>674</v>
      </c>
      <c r="Z28" s="312">
        <v>0</v>
      </c>
      <c r="AA28" s="312">
        <v>0</v>
      </c>
      <c r="AB28" s="312" t="s">
        <v>674</v>
      </c>
      <c r="AC28" s="312">
        <v>0</v>
      </c>
      <c r="AD28" s="312">
        <v>0</v>
      </c>
      <c r="AE28" s="312">
        <v>0</v>
      </c>
      <c r="AF28" s="312">
        <v>0</v>
      </c>
      <c r="AG28" s="312">
        <v>0</v>
      </c>
      <c r="AH28" s="312" t="s">
        <v>674</v>
      </c>
      <c r="AI28" s="312" t="s">
        <v>674</v>
      </c>
      <c r="AJ28" s="312">
        <v>0</v>
      </c>
      <c r="AK28" s="312">
        <v>0</v>
      </c>
      <c r="AL28" s="312" t="s">
        <v>675</v>
      </c>
      <c r="AM28" s="312" t="s">
        <v>672</v>
      </c>
      <c r="AN28" s="312">
        <v>0</v>
      </c>
      <c r="AO28" s="312">
        <v>0</v>
      </c>
      <c r="AP28" s="312" t="s">
        <v>672</v>
      </c>
      <c r="AQ28" s="312" t="s">
        <v>674</v>
      </c>
      <c r="AR28" s="312">
        <v>0</v>
      </c>
      <c r="AS28" s="312">
        <v>0</v>
      </c>
      <c r="AT28" s="312" t="s">
        <v>673</v>
      </c>
      <c r="AU28" s="312" t="s">
        <v>673</v>
      </c>
      <c r="AV28" s="312">
        <v>0</v>
      </c>
      <c r="AW28" s="312" t="s">
        <v>672</v>
      </c>
      <c r="AX28" s="312">
        <v>0</v>
      </c>
      <c r="AY28" s="312" t="s">
        <v>672</v>
      </c>
      <c r="AZ28" s="312"/>
      <c r="BA28" s="312"/>
      <c r="BB28" s="312"/>
      <c r="BC28" s="312"/>
      <c r="BD28" s="312"/>
      <c r="BE28" s="312"/>
      <c r="BF28" s="312"/>
      <c r="BG28" s="312"/>
      <c r="BH28" s="312"/>
      <c r="BI28" s="312"/>
      <c r="BJ28" s="312"/>
      <c r="BK28" s="312"/>
      <c r="BL28" s="312"/>
      <c r="BM28" s="312"/>
      <c r="BN28" s="312"/>
      <c r="BO28" s="312"/>
      <c r="BP28" s="312"/>
      <c r="BQ28" s="312"/>
      <c r="BR28" s="312"/>
      <c r="BS28" s="312"/>
      <c r="BT28" s="312"/>
      <c r="BU28" s="312"/>
    </row>
    <row r="29" spans="2:73" ht="18" customHeight="1" x14ac:dyDescent="0.25">
      <c r="B29" s="399"/>
      <c r="C29" s="399"/>
      <c r="D29" s="311" t="s">
        <v>108</v>
      </c>
      <c r="E29" s="312">
        <v>34</v>
      </c>
      <c r="F29" s="312">
        <v>37</v>
      </c>
      <c r="G29" s="312">
        <v>33</v>
      </c>
      <c r="H29" s="312">
        <v>39</v>
      </c>
      <c r="I29" s="312">
        <v>40</v>
      </c>
      <c r="J29" s="312">
        <v>39</v>
      </c>
      <c r="K29" s="312">
        <v>40</v>
      </c>
      <c r="L29" s="312">
        <v>36</v>
      </c>
      <c r="M29" s="312">
        <v>57</v>
      </c>
      <c r="N29" s="312">
        <v>59</v>
      </c>
      <c r="O29" s="312">
        <v>40</v>
      </c>
      <c r="P29" s="312">
        <v>42</v>
      </c>
      <c r="Q29" s="312">
        <v>58</v>
      </c>
      <c r="R29" s="312">
        <v>37</v>
      </c>
      <c r="S29" s="312">
        <v>58</v>
      </c>
      <c r="T29" s="312">
        <v>37</v>
      </c>
      <c r="U29" s="312">
        <v>37</v>
      </c>
      <c r="V29" s="312">
        <v>42</v>
      </c>
      <c r="W29" s="312">
        <v>42</v>
      </c>
      <c r="X29" s="312">
        <v>34</v>
      </c>
      <c r="Y29" s="312">
        <v>36</v>
      </c>
      <c r="Z29" s="312">
        <v>36</v>
      </c>
      <c r="AA29" s="312">
        <v>40</v>
      </c>
      <c r="AB29" s="312">
        <v>45</v>
      </c>
      <c r="AC29" s="312">
        <v>42</v>
      </c>
      <c r="AD29" s="312">
        <v>40</v>
      </c>
      <c r="AE29" s="312">
        <v>42</v>
      </c>
      <c r="AF29" s="312">
        <v>44</v>
      </c>
      <c r="AG29" s="312">
        <v>37</v>
      </c>
      <c r="AH29" s="312">
        <v>42</v>
      </c>
      <c r="AI29" s="312">
        <v>40</v>
      </c>
      <c r="AJ29" s="312">
        <v>43</v>
      </c>
      <c r="AK29" s="312">
        <v>29</v>
      </c>
      <c r="AL29" s="312">
        <v>40</v>
      </c>
      <c r="AM29" s="312">
        <v>43</v>
      </c>
      <c r="AN29" s="312">
        <v>37</v>
      </c>
      <c r="AO29" s="312">
        <v>31</v>
      </c>
      <c r="AP29" s="312">
        <v>37</v>
      </c>
      <c r="AQ29" s="312">
        <v>41</v>
      </c>
      <c r="AR29" s="312">
        <v>32</v>
      </c>
      <c r="AS29" s="312">
        <v>37</v>
      </c>
      <c r="AT29" s="312">
        <v>32</v>
      </c>
      <c r="AU29" s="312">
        <v>43</v>
      </c>
      <c r="AV29" s="312">
        <v>40</v>
      </c>
      <c r="AW29" s="312">
        <v>47</v>
      </c>
      <c r="AX29" s="312">
        <v>40</v>
      </c>
      <c r="AY29" s="312">
        <v>39</v>
      </c>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row>
    <row r="30" spans="2:73" ht="18" customHeight="1" x14ac:dyDescent="0.25">
      <c r="B30" s="399" t="s">
        <v>4</v>
      </c>
      <c r="C30" s="399"/>
      <c r="D30" s="315" t="s">
        <v>29</v>
      </c>
      <c r="E30" s="316">
        <v>1</v>
      </c>
      <c r="F30" s="316">
        <v>7</v>
      </c>
      <c r="G30" s="316">
        <v>3</v>
      </c>
      <c r="H30" s="316">
        <v>7</v>
      </c>
      <c r="I30" s="316">
        <v>8</v>
      </c>
      <c r="J30" s="316">
        <v>8</v>
      </c>
      <c r="K30" s="316">
        <v>11</v>
      </c>
      <c r="L30" s="316">
        <v>11</v>
      </c>
      <c r="M30" s="316">
        <v>9</v>
      </c>
      <c r="N30" s="316">
        <v>6</v>
      </c>
      <c r="O30" s="316">
        <v>9</v>
      </c>
      <c r="P30" s="316">
        <v>5</v>
      </c>
      <c r="Q30" s="316">
        <v>5</v>
      </c>
      <c r="R30" s="316">
        <v>5</v>
      </c>
      <c r="S30" s="316">
        <v>6</v>
      </c>
      <c r="T30" s="316">
        <v>6</v>
      </c>
      <c r="U30" s="316">
        <v>10</v>
      </c>
      <c r="V30" s="316">
        <v>7</v>
      </c>
      <c r="W30" s="316">
        <v>5</v>
      </c>
      <c r="X30" s="316">
        <v>4</v>
      </c>
      <c r="Y30" s="316">
        <v>5</v>
      </c>
      <c r="Z30" s="316">
        <v>5</v>
      </c>
      <c r="AA30" s="316">
        <v>5</v>
      </c>
      <c r="AB30" s="316">
        <v>9</v>
      </c>
      <c r="AC30" s="316">
        <v>7</v>
      </c>
      <c r="AD30" s="316">
        <v>5</v>
      </c>
      <c r="AE30" s="316">
        <v>6</v>
      </c>
      <c r="AF30" s="316">
        <v>9</v>
      </c>
      <c r="AG30" s="316">
        <v>8</v>
      </c>
      <c r="AH30" s="316">
        <v>6</v>
      </c>
      <c r="AI30" s="316">
        <v>8</v>
      </c>
      <c r="AJ30" s="316">
        <v>9</v>
      </c>
      <c r="AK30" s="316">
        <v>3</v>
      </c>
      <c r="AL30" s="316">
        <v>4</v>
      </c>
      <c r="AM30" s="316">
        <v>5</v>
      </c>
      <c r="AN30" s="316">
        <v>5</v>
      </c>
      <c r="AO30" s="316">
        <v>1</v>
      </c>
      <c r="AP30" s="316">
        <v>6</v>
      </c>
      <c r="AQ30" s="316">
        <v>6</v>
      </c>
      <c r="AR30" s="316">
        <v>3</v>
      </c>
      <c r="AS30" s="316">
        <v>5</v>
      </c>
      <c r="AT30" s="316">
        <v>4</v>
      </c>
      <c r="AU30" s="316">
        <v>5</v>
      </c>
      <c r="AV30" s="316">
        <v>4</v>
      </c>
      <c r="AW30" s="316">
        <v>4</v>
      </c>
      <c r="AX30" s="316">
        <v>5</v>
      </c>
      <c r="AY30" s="316">
        <v>5</v>
      </c>
      <c r="AZ30" s="316"/>
      <c r="BA30" s="316"/>
      <c r="BB30" s="316"/>
      <c r="BC30" s="316"/>
      <c r="BD30" s="316"/>
      <c r="BE30" s="316"/>
      <c r="BF30" s="316"/>
      <c r="BG30" s="316"/>
      <c r="BH30" s="316"/>
      <c r="BI30" s="316"/>
      <c r="BJ30" s="316"/>
      <c r="BK30" s="316"/>
      <c r="BL30" s="316"/>
      <c r="BM30" s="316"/>
      <c r="BN30" s="316"/>
      <c r="BO30" s="316"/>
      <c r="BP30" s="316"/>
      <c r="BQ30" s="316"/>
      <c r="BR30" s="316"/>
      <c r="BS30" s="316"/>
      <c r="BT30" s="316"/>
      <c r="BU30" s="316"/>
    </row>
    <row r="31" spans="2:73" ht="18" customHeight="1" x14ac:dyDescent="0.25">
      <c r="B31" s="399"/>
      <c r="C31" s="399"/>
      <c r="D31" s="315" t="s">
        <v>31</v>
      </c>
      <c r="E31" s="316">
        <v>9</v>
      </c>
      <c r="F31" s="316">
        <v>3</v>
      </c>
      <c r="G31" s="316">
        <v>9</v>
      </c>
      <c r="H31" s="316">
        <v>12</v>
      </c>
      <c r="I31" s="316">
        <v>3</v>
      </c>
      <c r="J31" s="316">
        <v>10</v>
      </c>
      <c r="K31" s="316">
        <v>5</v>
      </c>
      <c r="L31" s="316">
        <v>6</v>
      </c>
      <c r="M31" s="316">
        <v>8</v>
      </c>
      <c r="N31" s="316">
        <v>12</v>
      </c>
      <c r="O31" s="316">
        <v>4</v>
      </c>
      <c r="P31" s="316">
        <v>10</v>
      </c>
      <c r="Q31" s="316">
        <v>15</v>
      </c>
      <c r="R31" s="316">
        <v>8</v>
      </c>
      <c r="S31" s="316">
        <v>7</v>
      </c>
      <c r="T31" s="316">
        <v>5</v>
      </c>
      <c r="U31" s="316">
        <v>7</v>
      </c>
      <c r="V31" s="316">
        <v>9</v>
      </c>
      <c r="W31" s="316">
        <v>5</v>
      </c>
      <c r="X31" s="316">
        <v>5</v>
      </c>
      <c r="Y31" s="316">
        <v>7</v>
      </c>
      <c r="Z31" s="316">
        <v>3</v>
      </c>
      <c r="AA31" s="316">
        <v>4</v>
      </c>
      <c r="AB31" s="316">
        <v>4</v>
      </c>
      <c r="AC31" s="316">
        <v>5</v>
      </c>
      <c r="AD31" s="316">
        <v>3</v>
      </c>
      <c r="AE31" s="316">
        <v>6</v>
      </c>
      <c r="AF31" s="316">
        <v>3</v>
      </c>
      <c r="AG31" s="316">
        <v>6</v>
      </c>
      <c r="AH31" s="316">
        <v>5</v>
      </c>
      <c r="AI31" s="316">
        <v>6</v>
      </c>
      <c r="AJ31" s="316">
        <v>4</v>
      </c>
      <c r="AK31" s="316">
        <v>7</v>
      </c>
      <c r="AL31" s="316">
        <v>5</v>
      </c>
      <c r="AM31" s="316">
        <v>4</v>
      </c>
      <c r="AN31" s="316">
        <v>2</v>
      </c>
      <c r="AO31" s="316">
        <v>4</v>
      </c>
      <c r="AP31" s="316">
        <v>9</v>
      </c>
      <c r="AQ31" s="316">
        <v>5</v>
      </c>
      <c r="AR31" s="316">
        <v>7</v>
      </c>
      <c r="AS31" s="316">
        <v>8</v>
      </c>
      <c r="AT31" s="316">
        <v>7</v>
      </c>
      <c r="AU31" s="316">
        <v>6</v>
      </c>
      <c r="AV31" s="316">
        <v>9</v>
      </c>
      <c r="AW31" s="316">
        <v>5</v>
      </c>
      <c r="AX31" s="316">
        <v>3</v>
      </c>
      <c r="AY31" s="316">
        <v>3</v>
      </c>
      <c r="AZ31" s="316"/>
      <c r="BA31" s="316"/>
      <c r="BB31" s="316"/>
      <c r="BC31" s="316"/>
      <c r="BD31" s="316"/>
      <c r="BE31" s="316"/>
      <c r="BF31" s="316"/>
      <c r="BG31" s="316"/>
      <c r="BH31" s="316"/>
      <c r="BI31" s="316"/>
      <c r="BJ31" s="316"/>
      <c r="BK31" s="316"/>
      <c r="BL31" s="316"/>
      <c r="BM31" s="316"/>
      <c r="BN31" s="316"/>
      <c r="BO31" s="316"/>
      <c r="BP31" s="316"/>
      <c r="BQ31" s="316"/>
      <c r="BR31" s="316"/>
      <c r="BS31" s="316"/>
      <c r="BT31" s="316"/>
      <c r="BU31" s="316"/>
    </row>
    <row r="32" spans="2:73" ht="18" customHeight="1" x14ac:dyDescent="0.25">
      <c r="B32" s="399"/>
      <c r="C32" s="399"/>
      <c r="D32" s="315" t="s">
        <v>30</v>
      </c>
      <c r="E32" s="316">
        <v>4</v>
      </c>
      <c r="F32" s="316">
        <v>2</v>
      </c>
      <c r="G32" s="316">
        <v>10</v>
      </c>
      <c r="H32" s="316">
        <v>0</v>
      </c>
      <c r="I32" s="316">
        <v>5</v>
      </c>
      <c r="J32" s="316">
        <v>1</v>
      </c>
      <c r="K32" s="316">
        <v>1</v>
      </c>
      <c r="L32" s="316">
        <v>0</v>
      </c>
      <c r="M32" s="316">
        <v>2</v>
      </c>
      <c r="N32" s="316">
        <v>3</v>
      </c>
      <c r="O32" s="316">
        <v>3</v>
      </c>
      <c r="P32" s="316">
        <v>0</v>
      </c>
      <c r="Q32" s="316">
        <v>2</v>
      </c>
      <c r="R32" s="316">
        <v>4</v>
      </c>
      <c r="S32" s="316">
        <v>4</v>
      </c>
      <c r="T32" s="316">
        <v>3</v>
      </c>
      <c r="U32" s="316">
        <v>0</v>
      </c>
      <c r="V32" s="316">
        <v>0</v>
      </c>
      <c r="W32" s="316">
        <v>3</v>
      </c>
      <c r="X32" s="316">
        <v>2</v>
      </c>
      <c r="Y32" s="316">
        <v>0</v>
      </c>
      <c r="Z32" s="316">
        <v>4</v>
      </c>
      <c r="AA32" s="316">
        <v>4</v>
      </c>
      <c r="AB32" s="316">
        <v>0</v>
      </c>
      <c r="AC32" s="316">
        <v>1</v>
      </c>
      <c r="AD32" s="316">
        <v>1</v>
      </c>
      <c r="AE32" s="316">
        <v>3</v>
      </c>
      <c r="AF32" s="316">
        <v>0</v>
      </c>
      <c r="AG32" s="316">
        <v>0</v>
      </c>
      <c r="AH32" s="316">
        <v>3</v>
      </c>
      <c r="AI32" s="316">
        <v>0</v>
      </c>
      <c r="AJ32" s="316">
        <v>1</v>
      </c>
      <c r="AK32" s="316">
        <v>0</v>
      </c>
      <c r="AL32" s="316">
        <v>3</v>
      </c>
      <c r="AM32" s="316">
        <v>3</v>
      </c>
      <c r="AN32" s="316">
        <v>5</v>
      </c>
      <c r="AO32" s="316">
        <v>1</v>
      </c>
      <c r="AP32" s="316">
        <v>0</v>
      </c>
      <c r="AQ32" s="316">
        <v>2</v>
      </c>
      <c r="AR32" s="316">
        <v>2</v>
      </c>
      <c r="AS32" s="316">
        <v>0</v>
      </c>
      <c r="AT32" s="316">
        <v>2</v>
      </c>
      <c r="AU32" s="316">
        <v>0</v>
      </c>
      <c r="AV32" s="316">
        <v>0</v>
      </c>
      <c r="AW32" s="316">
        <v>4</v>
      </c>
      <c r="AX32" s="316">
        <v>2</v>
      </c>
      <c r="AY32" s="316">
        <v>2</v>
      </c>
      <c r="AZ32" s="316"/>
      <c r="BA32" s="316"/>
      <c r="BB32" s="316"/>
      <c r="BC32" s="316"/>
      <c r="BD32" s="316"/>
      <c r="BE32" s="316"/>
      <c r="BF32" s="316"/>
      <c r="BG32" s="316"/>
      <c r="BH32" s="316"/>
      <c r="BI32" s="316"/>
      <c r="BJ32" s="316"/>
      <c r="BK32" s="316"/>
      <c r="BL32" s="316"/>
      <c r="BM32" s="316"/>
      <c r="BN32" s="316"/>
      <c r="BO32" s="316"/>
      <c r="BP32" s="316"/>
      <c r="BQ32" s="316"/>
      <c r="BR32" s="316"/>
      <c r="BS32" s="316"/>
      <c r="BT32" s="316"/>
      <c r="BU32" s="316"/>
    </row>
    <row r="33" spans="2:73" ht="18" customHeight="1" x14ac:dyDescent="0.25">
      <c r="B33" s="399"/>
      <c r="C33" s="399"/>
      <c r="D33" s="315" t="s">
        <v>15</v>
      </c>
      <c r="E33" s="316">
        <v>2</v>
      </c>
      <c r="F33" s="316">
        <v>1</v>
      </c>
      <c r="G33" s="316">
        <v>0</v>
      </c>
      <c r="H33" s="316">
        <v>0</v>
      </c>
      <c r="I33" s="316">
        <v>0</v>
      </c>
      <c r="J33" s="316">
        <v>1</v>
      </c>
      <c r="K33" s="316">
        <v>0</v>
      </c>
      <c r="L33" s="316">
        <v>0</v>
      </c>
      <c r="M33" s="316">
        <v>0</v>
      </c>
      <c r="N33" s="316">
        <v>1</v>
      </c>
      <c r="O33" s="316">
        <v>0</v>
      </c>
      <c r="P33" s="316">
        <v>0</v>
      </c>
      <c r="Q33" s="316">
        <v>0</v>
      </c>
      <c r="R33" s="316">
        <v>0</v>
      </c>
      <c r="S33" s="316">
        <v>0</v>
      </c>
      <c r="T33" s="316">
        <v>1</v>
      </c>
      <c r="U33" s="316">
        <v>0</v>
      </c>
      <c r="V33" s="316">
        <v>0</v>
      </c>
      <c r="W33" s="316">
        <v>1</v>
      </c>
      <c r="X33" s="316">
        <v>0</v>
      </c>
      <c r="Y33" s="316">
        <v>0</v>
      </c>
      <c r="Z33" s="316">
        <v>1</v>
      </c>
      <c r="AA33" s="316">
        <v>0</v>
      </c>
      <c r="AB33" s="316">
        <v>0</v>
      </c>
      <c r="AC33" s="316">
        <v>0</v>
      </c>
      <c r="AD33" s="316">
        <v>0</v>
      </c>
      <c r="AE33" s="316">
        <v>0</v>
      </c>
      <c r="AF33" s="316">
        <v>0</v>
      </c>
      <c r="AG33" s="316">
        <v>0</v>
      </c>
      <c r="AH33" s="316">
        <v>1</v>
      </c>
      <c r="AI33" s="316">
        <v>0</v>
      </c>
      <c r="AJ33" s="316">
        <v>0</v>
      </c>
      <c r="AK33" s="316">
        <v>1</v>
      </c>
      <c r="AL33" s="316">
        <v>1</v>
      </c>
      <c r="AM33" s="316">
        <v>0</v>
      </c>
      <c r="AN33" s="316">
        <v>0</v>
      </c>
      <c r="AO33" s="316">
        <v>0</v>
      </c>
      <c r="AP33" s="316">
        <v>0</v>
      </c>
      <c r="AQ33" s="316">
        <v>0</v>
      </c>
      <c r="AR33" s="316">
        <v>0</v>
      </c>
      <c r="AS33" s="316">
        <v>0</v>
      </c>
      <c r="AT33" s="316">
        <v>0</v>
      </c>
      <c r="AU33" s="316">
        <v>0</v>
      </c>
      <c r="AV33" s="316">
        <v>0</v>
      </c>
      <c r="AW33" s="316">
        <v>0</v>
      </c>
      <c r="AX33" s="316">
        <v>0</v>
      </c>
      <c r="AY33" s="316">
        <v>1</v>
      </c>
      <c r="AZ33" s="316"/>
      <c r="BA33" s="316"/>
      <c r="BB33" s="316"/>
      <c r="BC33" s="316"/>
      <c r="BD33" s="316"/>
      <c r="BE33" s="316"/>
      <c r="BF33" s="316"/>
      <c r="BG33" s="316"/>
      <c r="BH33" s="316"/>
      <c r="BI33" s="316"/>
      <c r="BJ33" s="316"/>
      <c r="BK33" s="316"/>
      <c r="BL33" s="316"/>
      <c r="BM33" s="316"/>
      <c r="BN33" s="316"/>
      <c r="BO33" s="316"/>
      <c r="BP33" s="316"/>
      <c r="BQ33" s="316"/>
      <c r="BR33" s="316"/>
      <c r="BS33" s="316"/>
      <c r="BT33" s="316"/>
      <c r="BU33" s="316"/>
    </row>
    <row r="34" spans="2:73" ht="18" customHeight="1" x14ac:dyDescent="0.25">
      <c r="B34" s="399"/>
      <c r="C34" s="399"/>
      <c r="D34" s="315" t="s">
        <v>422</v>
      </c>
      <c r="E34" s="316">
        <f>SUM(E30:E33)</f>
        <v>16</v>
      </c>
      <c r="F34" s="316">
        <f t="shared" ref="F34:BF34" si="71">SUM(F30:F33)</f>
        <v>13</v>
      </c>
      <c r="G34" s="316">
        <f t="shared" si="71"/>
        <v>22</v>
      </c>
      <c r="H34" s="316">
        <f t="shared" si="71"/>
        <v>19</v>
      </c>
      <c r="I34" s="316">
        <f t="shared" si="71"/>
        <v>16</v>
      </c>
      <c r="J34" s="316">
        <f t="shared" si="71"/>
        <v>20</v>
      </c>
      <c r="K34" s="316">
        <f t="shared" si="71"/>
        <v>17</v>
      </c>
      <c r="L34" s="316">
        <f t="shared" si="71"/>
        <v>17</v>
      </c>
      <c r="M34" s="316">
        <f t="shared" si="71"/>
        <v>19</v>
      </c>
      <c r="N34" s="316">
        <f t="shared" si="71"/>
        <v>22</v>
      </c>
      <c r="O34" s="316">
        <f t="shared" si="71"/>
        <v>16</v>
      </c>
      <c r="P34" s="316">
        <f t="shared" si="71"/>
        <v>15</v>
      </c>
      <c r="Q34" s="316">
        <f t="shared" si="71"/>
        <v>22</v>
      </c>
      <c r="R34" s="316">
        <f t="shared" si="71"/>
        <v>17</v>
      </c>
      <c r="S34" s="316">
        <f t="shared" si="71"/>
        <v>17</v>
      </c>
      <c r="T34" s="316">
        <f t="shared" si="71"/>
        <v>15</v>
      </c>
      <c r="U34" s="316">
        <f t="shared" si="71"/>
        <v>17</v>
      </c>
      <c r="V34" s="316">
        <f t="shared" si="71"/>
        <v>16</v>
      </c>
      <c r="W34" s="316">
        <f t="shared" si="71"/>
        <v>14</v>
      </c>
      <c r="X34" s="316">
        <f t="shared" si="71"/>
        <v>11</v>
      </c>
      <c r="Y34" s="316">
        <f t="shared" si="71"/>
        <v>12</v>
      </c>
      <c r="Z34" s="316">
        <f t="shared" si="71"/>
        <v>13</v>
      </c>
      <c r="AA34" s="316">
        <f t="shared" si="71"/>
        <v>13</v>
      </c>
      <c r="AB34" s="316">
        <f t="shared" si="71"/>
        <v>13</v>
      </c>
      <c r="AC34" s="316">
        <f t="shared" si="71"/>
        <v>13</v>
      </c>
      <c r="AD34" s="316">
        <f t="shared" si="71"/>
        <v>9</v>
      </c>
      <c r="AE34" s="316">
        <f t="shared" si="71"/>
        <v>15</v>
      </c>
      <c r="AF34" s="316">
        <f t="shared" si="71"/>
        <v>12</v>
      </c>
      <c r="AG34" s="316">
        <f t="shared" si="71"/>
        <v>14</v>
      </c>
      <c r="AH34" s="316">
        <f t="shared" si="71"/>
        <v>15</v>
      </c>
      <c r="AI34" s="316">
        <f t="shared" si="71"/>
        <v>14</v>
      </c>
      <c r="AJ34" s="316">
        <f t="shared" si="71"/>
        <v>14</v>
      </c>
      <c r="AK34" s="316">
        <f t="shared" si="71"/>
        <v>11</v>
      </c>
      <c r="AL34" s="316">
        <f t="shared" si="71"/>
        <v>13</v>
      </c>
      <c r="AM34" s="316">
        <f t="shared" si="71"/>
        <v>12</v>
      </c>
      <c r="AN34" s="316">
        <f t="shared" si="71"/>
        <v>12</v>
      </c>
      <c r="AO34" s="316">
        <f t="shared" si="71"/>
        <v>6</v>
      </c>
      <c r="AP34" s="316">
        <f t="shared" si="71"/>
        <v>15</v>
      </c>
      <c r="AQ34" s="316">
        <f t="shared" si="71"/>
        <v>13</v>
      </c>
      <c r="AR34" s="316">
        <f t="shared" si="71"/>
        <v>12</v>
      </c>
      <c r="AS34" s="316">
        <f t="shared" si="71"/>
        <v>13</v>
      </c>
      <c r="AT34" s="316">
        <f t="shared" si="71"/>
        <v>13</v>
      </c>
      <c r="AU34" s="316">
        <f t="shared" si="71"/>
        <v>11</v>
      </c>
      <c r="AV34" s="316">
        <f t="shared" si="71"/>
        <v>13</v>
      </c>
      <c r="AW34" s="316">
        <f t="shared" si="71"/>
        <v>13</v>
      </c>
      <c r="AX34" s="316">
        <f t="shared" si="71"/>
        <v>10</v>
      </c>
      <c r="AY34" s="316">
        <f t="shared" si="71"/>
        <v>11</v>
      </c>
      <c r="AZ34" s="316">
        <f t="shared" si="71"/>
        <v>0</v>
      </c>
      <c r="BA34" s="316">
        <f t="shared" si="71"/>
        <v>0</v>
      </c>
      <c r="BB34" s="316">
        <f t="shared" si="71"/>
        <v>0</v>
      </c>
      <c r="BC34" s="316">
        <f t="shared" si="71"/>
        <v>0</v>
      </c>
      <c r="BD34" s="316">
        <f t="shared" si="71"/>
        <v>0</v>
      </c>
      <c r="BE34" s="316">
        <f t="shared" si="71"/>
        <v>0</v>
      </c>
      <c r="BF34" s="316">
        <f t="shared" si="71"/>
        <v>0</v>
      </c>
      <c r="BG34" s="316">
        <f t="shared" ref="BG34:BU34" si="72">SUM(BG30:BG33)</f>
        <v>0</v>
      </c>
      <c r="BH34" s="316">
        <f t="shared" si="72"/>
        <v>0</v>
      </c>
      <c r="BI34" s="316">
        <f t="shared" si="72"/>
        <v>0</v>
      </c>
      <c r="BJ34" s="316">
        <f t="shared" si="72"/>
        <v>0</v>
      </c>
      <c r="BK34" s="316">
        <f t="shared" si="72"/>
        <v>0</v>
      </c>
      <c r="BL34" s="316">
        <f t="shared" si="72"/>
        <v>0</v>
      </c>
      <c r="BM34" s="316">
        <f t="shared" si="72"/>
        <v>0</v>
      </c>
      <c r="BN34" s="316">
        <f t="shared" si="72"/>
        <v>0</v>
      </c>
      <c r="BO34" s="316">
        <f t="shared" si="72"/>
        <v>0</v>
      </c>
      <c r="BP34" s="316">
        <f t="shared" si="72"/>
        <v>0</v>
      </c>
      <c r="BQ34" s="316">
        <f t="shared" si="72"/>
        <v>0</v>
      </c>
      <c r="BR34" s="316">
        <f t="shared" si="72"/>
        <v>0</v>
      </c>
      <c r="BS34" s="316">
        <f t="shared" si="72"/>
        <v>0</v>
      </c>
      <c r="BT34" s="316">
        <f t="shared" si="72"/>
        <v>0</v>
      </c>
      <c r="BU34" s="316">
        <f t="shared" si="72"/>
        <v>0</v>
      </c>
    </row>
    <row r="35" spans="2:73" ht="18" customHeight="1" x14ac:dyDescent="0.25">
      <c r="B35" s="399" t="s">
        <v>5</v>
      </c>
      <c r="C35" s="399"/>
      <c r="D35" s="317" t="s">
        <v>28</v>
      </c>
      <c r="E35" s="318" t="s">
        <v>676</v>
      </c>
      <c r="F35" s="318" t="s">
        <v>676</v>
      </c>
      <c r="G35" s="318" t="s">
        <v>676</v>
      </c>
      <c r="H35" s="318" t="s">
        <v>677</v>
      </c>
      <c r="I35" s="318" t="s">
        <v>677</v>
      </c>
      <c r="J35" s="318" t="s">
        <v>676</v>
      </c>
      <c r="K35" s="318" t="s">
        <v>678</v>
      </c>
      <c r="L35" s="318" t="s">
        <v>677</v>
      </c>
      <c r="M35" s="318" t="s">
        <v>677</v>
      </c>
      <c r="N35" s="318" t="s">
        <v>677</v>
      </c>
      <c r="O35" s="318" t="s">
        <v>677</v>
      </c>
      <c r="P35" s="318" t="s">
        <v>677</v>
      </c>
      <c r="Q35" s="318" t="s">
        <v>677</v>
      </c>
      <c r="R35" s="318" t="s">
        <v>677</v>
      </c>
      <c r="S35" s="318" t="s">
        <v>676</v>
      </c>
      <c r="T35" s="318" t="s">
        <v>676</v>
      </c>
      <c r="U35" s="318" t="s">
        <v>677</v>
      </c>
      <c r="V35" s="318" t="s">
        <v>676</v>
      </c>
      <c r="W35" s="318" t="s">
        <v>676</v>
      </c>
      <c r="X35" s="318" t="s">
        <v>677</v>
      </c>
      <c r="Y35" s="318" t="s">
        <v>677</v>
      </c>
      <c r="Z35" s="318" t="s">
        <v>676</v>
      </c>
      <c r="AA35" s="318" t="s">
        <v>677</v>
      </c>
      <c r="AB35" s="318" t="s">
        <v>677</v>
      </c>
      <c r="AC35" s="318" t="s">
        <v>676</v>
      </c>
      <c r="AD35" s="318" t="s">
        <v>677</v>
      </c>
      <c r="AE35" s="318" t="s">
        <v>676</v>
      </c>
      <c r="AF35" s="318" t="s">
        <v>677</v>
      </c>
      <c r="AG35" s="318" t="s">
        <v>677</v>
      </c>
      <c r="AH35" s="318" t="s">
        <v>676</v>
      </c>
      <c r="AI35" s="318" t="s">
        <v>677</v>
      </c>
      <c r="AJ35" s="318" t="s">
        <v>676</v>
      </c>
      <c r="AK35" s="318" t="s">
        <v>676</v>
      </c>
      <c r="AL35" s="318" t="s">
        <v>676</v>
      </c>
      <c r="AM35" s="318" t="s">
        <v>677</v>
      </c>
      <c r="AN35" s="318" t="s">
        <v>676</v>
      </c>
      <c r="AO35" s="318" t="s">
        <v>677</v>
      </c>
      <c r="AP35" s="318" t="s">
        <v>676</v>
      </c>
      <c r="AQ35" s="318" t="s">
        <v>677</v>
      </c>
      <c r="AR35" s="318" t="s">
        <v>677</v>
      </c>
      <c r="AS35" s="318" t="s">
        <v>676</v>
      </c>
      <c r="AT35" s="318" t="s">
        <v>677</v>
      </c>
      <c r="AU35" s="318" t="s">
        <v>676</v>
      </c>
      <c r="AV35" s="318" t="s">
        <v>677</v>
      </c>
      <c r="AW35" s="318" t="s">
        <v>677</v>
      </c>
      <c r="AX35" s="318" t="s">
        <v>677</v>
      </c>
      <c r="AY35" s="318" t="s">
        <v>676</v>
      </c>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8"/>
    </row>
    <row r="36" spans="2:73" ht="18" customHeight="1" x14ac:dyDescent="0.25">
      <c r="B36" s="399"/>
      <c r="C36" s="399"/>
      <c r="D36" s="317" t="s">
        <v>27</v>
      </c>
      <c r="E36" s="318" t="s">
        <v>676</v>
      </c>
      <c r="F36" s="318" t="s">
        <v>676</v>
      </c>
      <c r="G36" s="318" t="s">
        <v>676</v>
      </c>
      <c r="H36" s="318" t="s">
        <v>677</v>
      </c>
      <c r="I36" s="318" t="s">
        <v>677</v>
      </c>
      <c r="J36" s="318" t="s">
        <v>677</v>
      </c>
      <c r="K36" s="318" t="s">
        <v>677</v>
      </c>
      <c r="L36" s="318" t="s">
        <v>677</v>
      </c>
      <c r="M36" s="318" t="s">
        <v>677</v>
      </c>
      <c r="N36" s="318" t="s">
        <v>677</v>
      </c>
      <c r="O36" s="318" t="s">
        <v>678</v>
      </c>
      <c r="P36" s="318" t="s">
        <v>676</v>
      </c>
      <c r="Q36" s="318" t="s">
        <v>677</v>
      </c>
      <c r="R36" s="318" t="s">
        <v>677</v>
      </c>
      <c r="S36" s="318" t="s">
        <v>676</v>
      </c>
      <c r="T36" s="318" t="s">
        <v>676</v>
      </c>
      <c r="U36" s="318" t="s">
        <v>677</v>
      </c>
      <c r="V36" s="318" t="s">
        <v>676</v>
      </c>
      <c r="W36" s="318" t="s">
        <v>676</v>
      </c>
      <c r="X36" s="318" t="s">
        <v>677</v>
      </c>
      <c r="Y36" s="318" t="s">
        <v>677</v>
      </c>
      <c r="Z36" s="318" t="s">
        <v>676</v>
      </c>
      <c r="AA36" s="318" t="s">
        <v>677</v>
      </c>
      <c r="AB36" s="318" t="s">
        <v>677</v>
      </c>
      <c r="AC36" s="318" t="s">
        <v>676</v>
      </c>
      <c r="AD36" s="318" t="s">
        <v>677</v>
      </c>
      <c r="AE36" s="318" t="s">
        <v>676</v>
      </c>
      <c r="AF36" s="318" t="s">
        <v>677</v>
      </c>
      <c r="AG36" s="318" t="s">
        <v>677</v>
      </c>
      <c r="AH36" s="318" t="s">
        <v>676</v>
      </c>
      <c r="AI36" s="318" t="s">
        <v>677</v>
      </c>
      <c r="AJ36" s="318" t="s">
        <v>676</v>
      </c>
      <c r="AK36" s="318" t="s">
        <v>676</v>
      </c>
      <c r="AL36" s="318" t="s">
        <v>676</v>
      </c>
      <c r="AM36" s="318" t="s">
        <v>676</v>
      </c>
      <c r="AN36" s="318" t="s">
        <v>676</v>
      </c>
      <c r="AO36" s="318" t="s">
        <v>677</v>
      </c>
      <c r="AP36" s="318" t="s">
        <v>676</v>
      </c>
      <c r="AQ36" s="318" t="s">
        <v>677</v>
      </c>
      <c r="AR36" s="318" t="s">
        <v>677</v>
      </c>
      <c r="AS36" s="318" t="s">
        <v>676</v>
      </c>
      <c r="AT36" s="318" t="s">
        <v>677</v>
      </c>
      <c r="AU36" s="318" t="s">
        <v>676</v>
      </c>
      <c r="AV36" s="318" t="s">
        <v>677</v>
      </c>
      <c r="AW36" s="318" t="s">
        <v>677</v>
      </c>
      <c r="AX36" s="318" t="s">
        <v>677</v>
      </c>
      <c r="AY36" s="318" t="s">
        <v>677</v>
      </c>
      <c r="AZ36" s="318"/>
      <c r="BA36" s="318"/>
      <c r="BB36" s="318"/>
      <c r="BC36" s="318"/>
      <c r="BD36" s="318"/>
      <c r="BE36" s="318"/>
      <c r="BF36" s="318"/>
      <c r="BG36" s="318"/>
      <c r="BH36" s="318"/>
      <c r="BI36" s="318"/>
      <c r="BJ36" s="318"/>
      <c r="BK36" s="318"/>
      <c r="BL36" s="318"/>
      <c r="BM36" s="318"/>
      <c r="BN36" s="318"/>
      <c r="BO36" s="318"/>
      <c r="BP36" s="318"/>
      <c r="BQ36" s="318"/>
      <c r="BR36" s="318"/>
      <c r="BS36" s="318"/>
      <c r="BT36" s="318"/>
      <c r="BU36" s="318"/>
    </row>
    <row r="37" spans="2:73" ht="18" customHeight="1" x14ac:dyDescent="0.25">
      <c r="B37" s="399"/>
      <c r="C37" s="399"/>
      <c r="D37" s="317" t="s">
        <v>70</v>
      </c>
      <c r="E37" s="318" t="s">
        <v>677</v>
      </c>
      <c r="F37" s="318" t="s">
        <v>677</v>
      </c>
      <c r="G37" s="318" t="s">
        <v>678</v>
      </c>
      <c r="H37" s="318" t="s">
        <v>678</v>
      </c>
      <c r="I37" s="318" t="s">
        <v>677</v>
      </c>
      <c r="J37" s="318" t="s">
        <v>677</v>
      </c>
      <c r="K37" s="318" t="s">
        <v>677</v>
      </c>
      <c r="L37" s="318" t="s">
        <v>677</v>
      </c>
      <c r="M37" s="318" t="s">
        <v>677</v>
      </c>
      <c r="N37" s="318" t="s">
        <v>677</v>
      </c>
      <c r="O37" s="318" t="s">
        <v>677</v>
      </c>
      <c r="P37" s="318" t="s">
        <v>676</v>
      </c>
      <c r="Q37" s="318" t="s">
        <v>677</v>
      </c>
      <c r="R37" s="318" t="s">
        <v>677</v>
      </c>
      <c r="S37" s="318" t="s">
        <v>677</v>
      </c>
      <c r="T37" s="318" t="s">
        <v>677</v>
      </c>
      <c r="U37" s="318" t="s">
        <v>678</v>
      </c>
      <c r="V37" s="318" t="s">
        <v>676</v>
      </c>
      <c r="W37" s="318" t="s">
        <v>676</v>
      </c>
      <c r="X37" s="318" t="s">
        <v>677</v>
      </c>
      <c r="Y37" s="318" t="s">
        <v>677</v>
      </c>
      <c r="Z37" s="318" t="s">
        <v>676</v>
      </c>
      <c r="AA37" s="318" t="s">
        <v>677</v>
      </c>
      <c r="AB37" s="318" t="s">
        <v>677</v>
      </c>
      <c r="AC37" s="318" t="s">
        <v>676</v>
      </c>
      <c r="AD37" s="318" t="s">
        <v>677</v>
      </c>
      <c r="AE37" s="318" t="s">
        <v>676</v>
      </c>
      <c r="AF37" s="318" t="s">
        <v>677</v>
      </c>
      <c r="AG37" s="318" t="s">
        <v>677</v>
      </c>
      <c r="AH37" s="318" t="s">
        <v>676</v>
      </c>
      <c r="AI37" s="318" t="s">
        <v>677</v>
      </c>
      <c r="AJ37" s="318" t="s">
        <v>676</v>
      </c>
      <c r="AK37" s="318" t="s">
        <v>676</v>
      </c>
      <c r="AL37" s="318" t="s">
        <v>676</v>
      </c>
      <c r="AM37" s="318" t="s">
        <v>677</v>
      </c>
      <c r="AN37" s="318" t="s">
        <v>676</v>
      </c>
      <c r="AO37" s="318" t="s">
        <v>677</v>
      </c>
      <c r="AP37" s="318" t="s">
        <v>676</v>
      </c>
      <c r="AQ37" s="318" t="s">
        <v>677</v>
      </c>
      <c r="AR37" s="318" t="s">
        <v>677</v>
      </c>
      <c r="AS37" s="318" t="s">
        <v>676</v>
      </c>
      <c r="AT37" s="318" t="s">
        <v>677</v>
      </c>
      <c r="AU37" s="318" t="s">
        <v>676</v>
      </c>
      <c r="AV37" s="318" t="s">
        <v>677</v>
      </c>
      <c r="AW37" s="318" t="s">
        <v>677</v>
      </c>
      <c r="AX37" s="318" t="s">
        <v>677</v>
      </c>
      <c r="AY37" s="318" t="s">
        <v>677</v>
      </c>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row>
    <row r="38" spans="2:73" ht="18" customHeight="1" x14ac:dyDescent="0.25">
      <c r="B38" s="399"/>
      <c r="C38" s="399"/>
      <c r="D38" s="317" t="s">
        <v>26</v>
      </c>
      <c r="E38" s="318" t="s">
        <v>677</v>
      </c>
      <c r="F38" s="318" t="s">
        <v>677</v>
      </c>
      <c r="G38" s="318" t="s">
        <v>677</v>
      </c>
      <c r="H38" s="318" t="s">
        <v>677</v>
      </c>
      <c r="I38" s="318" t="s">
        <v>677</v>
      </c>
      <c r="J38" s="318" t="s">
        <v>677</v>
      </c>
      <c r="K38" s="318" t="s">
        <v>677</v>
      </c>
      <c r="L38" s="318" t="s">
        <v>677</v>
      </c>
      <c r="M38" s="318" t="s">
        <v>677</v>
      </c>
      <c r="N38" s="318" t="s">
        <v>677</v>
      </c>
      <c r="O38" s="318" t="s">
        <v>678</v>
      </c>
      <c r="P38" s="318" t="s">
        <v>677</v>
      </c>
      <c r="Q38" s="318" t="s">
        <v>677</v>
      </c>
      <c r="R38" s="318" t="s">
        <v>677</v>
      </c>
      <c r="S38" s="318" t="s">
        <v>677</v>
      </c>
      <c r="T38" s="318" t="s">
        <v>677</v>
      </c>
      <c r="U38" s="318" t="s">
        <v>677</v>
      </c>
      <c r="V38" s="318" t="s">
        <v>676</v>
      </c>
      <c r="W38" s="318" t="s">
        <v>676</v>
      </c>
      <c r="X38" s="318" t="s">
        <v>677</v>
      </c>
      <c r="Y38" s="318" t="s">
        <v>677</v>
      </c>
      <c r="Z38" s="318" t="s">
        <v>676</v>
      </c>
      <c r="AA38" s="318" t="s">
        <v>677</v>
      </c>
      <c r="AB38" s="318" t="s">
        <v>677</v>
      </c>
      <c r="AC38" s="318" t="s">
        <v>676</v>
      </c>
      <c r="AD38" s="318" t="s">
        <v>677</v>
      </c>
      <c r="AE38" s="318" t="s">
        <v>676</v>
      </c>
      <c r="AF38" s="318" t="s">
        <v>677</v>
      </c>
      <c r="AG38" s="318" t="s">
        <v>677</v>
      </c>
      <c r="AH38" s="318" t="s">
        <v>676</v>
      </c>
      <c r="AI38" s="318" t="s">
        <v>677</v>
      </c>
      <c r="AJ38" s="318" t="s">
        <v>676</v>
      </c>
      <c r="AK38" s="318" t="s">
        <v>676</v>
      </c>
      <c r="AL38" s="318" t="s">
        <v>676</v>
      </c>
      <c r="AM38" s="318" t="s">
        <v>677</v>
      </c>
      <c r="AN38" s="318" t="s">
        <v>676</v>
      </c>
      <c r="AO38" s="318" t="s">
        <v>677</v>
      </c>
      <c r="AP38" s="318" t="s">
        <v>676</v>
      </c>
      <c r="AQ38" s="318" t="s">
        <v>677</v>
      </c>
      <c r="AR38" s="318" t="s">
        <v>677</v>
      </c>
      <c r="AS38" s="318" t="s">
        <v>676</v>
      </c>
      <c r="AT38" s="318" t="s">
        <v>677</v>
      </c>
      <c r="AU38" s="318" t="s">
        <v>676</v>
      </c>
      <c r="AV38" s="318" t="s">
        <v>677</v>
      </c>
      <c r="AW38" s="318" t="s">
        <v>677</v>
      </c>
      <c r="AX38" s="318" t="s">
        <v>677</v>
      </c>
      <c r="AY38" s="318" t="s">
        <v>677</v>
      </c>
      <c r="AZ38" s="318"/>
      <c r="BA38" s="318"/>
      <c r="BB38" s="318"/>
      <c r="BC38" s="318"/>
      <c r="BD38" s="318"/>
      <c r="BE38" s="318"/>
      <c r="BF38" s="318"/>
      <c r="BG38" s="318"/>
      <c r="BH38" s="318"/>
      <c r="BI38" s="318"/>
      <c r="BJ38" s="318"/>
      <c r="BK38" s="318"/>
      <c r="BL38" s="318"/>
      <c r="BM38" s="318"/>
      <c r="BN38" s="318"/>
      <c r="BO38" s="318"/>
      <c r="BP38" s="318"/>
      <c r="BQ38" s="318"/>
      <c r="BR38" s="318"/>
      <c r="BS38" s="318"/>
      <c r="BT38" s="318"/>
      <c r="BU38" s="318"/>
    </row>
    <row r="39" spans="2:73" ht="18" customHeight="1" x14ac:dyDescent="0.25">
      <c r="B39" s="399"/>
      <c r="C39" s="399"/>
      <c r="D39" s="317" t="s">
        <v>6</v>
      </c>
      <c r="E39" s="318" t="s">
        <v>679</v>
      </c>
      <c r="F39" s="318" t="s">
        <v>679</v>
      </c>
      <c r="G39" s="318" t="s">
        <v>679</v>
      </c>
      <c r="H39" s="318" t="s">
        <v>679</v>
      </c>
      <c r="I39" s="318" t="s">
        <v>677</v>
      </c>
      <c r="J39" s="318" t="s">
        <v>679</v>
      </c>
      <c r="K39" s="318" t="s">
        <v>677</v>
      </c>
      <c r="L39" s="318" t="s">
        <v>677</v>
      </c>
      <c r="M39" s="318" t="s">
        <v>677</v>
      </c>
      <c r="N39" s="318" t="s">
        <v>677</v>
      </c>
      <c r="O39" s="318" t="s">
        <v>677</v>
      </c>
      <c r="P39" s="318" t="s">
        <v>677</v>
      </c>
      <c r="Q39" s="318" t="s">
        <v>679</v>
      </c>
      <c r="R39" s="318" t="s">
        <v>679</v>
      </c>
      <c r="S39" s="318" t="s">
        <v>679</v>
      </c>
      <c r="T39" s="318" t="s">
        <v>679</v>
      </c>
      <c r="U39" s="318" t="s">
        <v>677</v>
      </c>
      <c r="V39" s="318" t="s">
        <v>679</v>
      </c>
      <c r="W39" s="318" t="s">
        <v>679</v>
      </c>
      <c r="X39" s="318" t="s">
        <v>677</v>
      </c>
      <c r="Y39" s="318" t="s">
        <v>679</v>
      </c>
      <c r="Z39" s="318" t="s">
        <v>679</v>
      </c>
      <c r="AA39" s="318" t="s">
        <v>677</v>
      </c>
      <c r="AB39" s="318" t="s">
        <v>677</v>
      </c>
      <c r="AC39" s="318" t="s">
        <v>677</v>
      </c>
      <c r="AD39" s="318" t="s">
        <v>677</v>
      </c>
      <c r="AE39" s="318" t="s">
        <v>679</v>
      </c>
      <c r="AF39" s="318" t="s">
        <v>679</v>
      </c>
      <c r="AG39" s="318" t="s">
        <v>677</v>
      </c>
      <c r="AH39" s="318" t="s">
        <v>679</v>
      </c>
      <c r="AI39" s="318" t="s">
        <v>677</v>
      </c>
      <c r="AJ39" s="318" t="s">
        <v>679</v>
      </c>
      <c r="AK39" s="318" t="s">
        <v>679</v>
      </c>
      <c r="AL39" s="318" t="s">
        <v>679</v>
      </c>
      <c r="AM39" s="318" t="s">
        <v>677</v>
      </c>
      <c r="AN39" s="318" t="s">
        <v>679</v>
      </c>
      <c r="AO39" s="318" t="s">
        <v>677</v>
      </c>
      <c r="AP39" s="318" t="s">
        <v>679</v>
      </c>
      <c r="AQ39" s="318" t="s">
        <v>677</v>
      </c>
      <c r="AR39" s="318" t="s">
        <v>679</v>
      </c>
      <c r="AS39" s="318" t="s">
        <v>679</v>
      </c>
      <c r="AT39" s="318" t="s">
        <v>677</v>
      </c>
      <c r="AU39" s="318" t="s">
        <v>679</v>
      </c>
      <c r="AV39" s="318" t="s">
        <v>677</v>
      </c>
      <c r="AW39" s="318" t="s">
        <v>679</v>
      </c>
      <c r="AX39" s="318" t="s">
        <v>677</v>
      </c>
      <c r="AY39" s="318" t="s">
        <v>679</v>
      </c>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row>
    <row r="40" spans="2:73" ht="18" customHeight="1" x14ac:dyDescent="0.25">
      <c r="B40" s="399" t="s">
        <v>16</v>
      </c>
      <c r="C40" s="399"/>
      <c r="D40" s="319" t="s">
        <v>324</v>
      </c>
      <c r="E40" s="320" t="s">
        <v>680</v>
      </c>
      <c r="F40" s="320" t="s">
        <v>680</v>
      </c>
      <c r="G40" s="320" t="s">
        <v>680</v>
      </c>
      <c r="H40" s="320" t="s">
        <v>680</v>
      </c>
      <c r="I40" s="320" t="s">
        <v>680</v>
      </c>
      <c r="J40" s="320" t="s">
        <v>680</v>
      </c>
      <c r="K40" s="320" t="s">
        <v>680</v>
      </c>
      <c r="L40" s="320" t="s">
        <v>680</v>
      </c>
      <c r="M40" s="320" t="s">
        <v>680</v>
      </c>
      <c r="N40" s="320" t="s">
        <v>680</v>
      </c>
      <c r="O40" s="320" t="s">
        <v>680</v>
      </c>
      <c r="P40" s="320" t="s">
        <v>680</v>
      </c>
      <c r="Q40" s="320" t="s">
        <v>680</v>
      </c>
      <c r="R40" s="320" t="s">
        <v>680</v>
      </c>
      <c r="S40" s="320" t="s">
        <v>680</v>
      </c>
      <c r="T40" s="320" t="s">
        <v>680</v>
      </c>
      <c r="U40" s="320" t="s">
        <v>680</v>
      </c>
      <c r="V40" s="320" t="s">
        <v>680</v>
      </c>
      <c r="W40" s="320" t="s">
        <v>680</v>
      </c>
      <c r="X40" s="320" t="s">
        <v>680</v>
      </c>
      <c r="Y40" s="320" t="s">
        <v>680</v>
      </c>
      <c r="Z40" s="320" t="s">
        <v>680</v>
      </c>
      <c r="AA40" s="320" t="s">
        <v>680</v>
      </c>
      <c r="AB40" s="320" t="s">
        <v>680</v>
      </c>
      <c r="AC40" s="320" t="s">
        <v>680</v>
      </c>
      <c r="AD40" s="320" t="s">
        <v>680</v>
      </c>
      <c r="AE40" s="320" t="s">
        <v>680</v>
      </c>
      <c r="AF40" s="320" t="s">
        <v>680</v>
      </c>
      <c r="AG40" s="320" t="s">
        <v>680</v>
      </c>
      <c r="AH40" s="320" t="s">
        <v>680</v>
      </c>
      <c r="AI40" s="320" t="s">
        <v>680</v>
      </c>
      <c r="AJ40" s="320" t="s">
        <v>680</v>
      </c>
      <c r="AK40" s="320" t="s">
        <v>680</v>
      </c>
      <c r="AL40" s="320" t="s">
        <v>680</v>
      </c>
      <c r="AM40" s="320" t="s">
        <v>680</v>
      </c>
      <c r="AN40" s="320" t="s">
        <v>680</v>
      </c>
      <c r="AO40" s="320" t="s">
        <v>680</v>
      </c>
      <c r="AP40" s="320" t="s">
        <v>680</v>
      </c>
      <c r="AQ40" s="320" t="s">
        <v>680</v>
      </c>
      <c r="AR40" s="320" t="s">
        <v>680</v>
      </c>
      <c r="AS40" s="320" t="s">
        <v>680</v>
      </c>
      <c r="AT40" s="320" t="s">
        <v>680</v>
      </c>
      <c r="AU40" s="320" t="s">
        <v>680</v>
      </c>
      <c r="AV40" s="320" t="s">
        <v>680</v>
      </c>
      <c r="AW40" s="320" t="s">
        <v>680</v>
      </c>
      <c r="AX40" s="320" t="s">
        <v>680</v>
      </c>
      <c r="AY40" s="320" t="s">
        <v>680</v>
      </c>
      <c r="AZ40" s="320" t="s">
        <v>680</v>
      </c>
      <c r="BA40" s="320" t="s">
        <v>680</v>
      </c>
      <c r="BB40" s="320"/>
      <c r="BC40" s="320"/>
      <c r="BD40" s="320"/>
      <c r="BE40" s="320"/>
      <c r="BF40" s="320"/>
      <c r="BG40" s="320"/>
      <c r="BH40" s="320"/>
      <c r="BI40" s="320"/>
      <c r="BJ40" s="320"/>
      <c r="BK40" s="320"/>
      <c r="BL40" s="320"/>
      <c r="BM40" s="320"/>
      <c r="BN40" s="320"/>
      <c r="BO40" s="320"/>
      <c r="BP40" s="320"/>
      <c r="BQ40" s="320"/>
      <c r="BR40" s="320"/>
      <c r="BS40" s="320"/>
      <c r="BT40" s="320"/>
      <c r="BU40" s="320"/>
    </row>
    <row r="41" spans="2:73" ht="18" customHeight="1" x14ac:dyDescent="0.25">
      <c r="B41" s="399"/>
      <c r="C41" s="399"/>
      <c r="D41" s="319" t="s">
        <v>111</v>
      </c>
      <c r="E41" s="320" t="s">
        <v>681</v>
      </c>
      <c r="F41" s="320" t="s">
        <v>681</v>
      </c>
      <c r="G41" s="320" t="s">
        <v>681</v>
      </c>
      <c r="H41" s="320" t="s">
        <v>681</v>
      </c>
      <c r="I41" s="320" t="s">
        <v>681</v>
      </c>
      <c r="J41" s="320" t="s">
        <v>681</v>
      </c>
      <c r="K41" s="320" t="s">
        <v>681</v>
      </c>
      <c r="L41" s="320" t="s">
        <v>681</v>
      </c>
      <c r="M41" s="320" t="s">
        <v>681</v>
      </c>
      <c r="N41" s="320" t="s">
        <v>681</v>
      </c>
      <c r="O41" s="320" t="s">
        <v>681</v>
      </c>
      <c r="P41" s="320" t="s">
        <v>681</v>
      </c>
      <c r="Q41" s="320" t="s">
        <v>681</v>
      </c>
      <c r="R41" s="320" t="s">
        <v>681</v>
      </c>
      <c r="S41" s="320" t="s">
        <v>681</v>
      </c>
      <c r="T41" s="320" t="s">
        <v>681</v>
      </c>
      <c r="U41" s="320" t="s">
        <v>681</v>
      </c>
      <c r="V41" s="320" t="s">
        <v>681</v>
      </c>
      <c r="W41" s="320" t="s">
        <v>681</v>
      </c>
      <c r="X41" s="320" t="s">
        <v>681</v>
      </c>
      <c r="Y41" s="320" t="s">
        <v>681</v>
      </c>
      <c r="Z41" s="320" t="s">
        <v>681</v>
      </c>
      <c r="AA41" s="320" t="s">
        <v>681</v>
      </c>
      <c r="AB41" s="320" t="s">
        <v>681</v>
      </c>
      <c r="AC41" s="320" t="s">
        <v>681</v>
      </c>
      <c r="AD41" s="320" t="s">
        <v>681</v>
      </c>
      <c r="AE41" s="320" t="s">
        <v>681</v>
      </c>
      <c r="AF41" s="320" t="s">
        <v>681</v>
      </c>
      <c r="AG41" s="320" t="s">
        <v>681</v>
      </c>
      <c r="AH41" s="320" t="s">
        <v>681</v>
      </c>
      <c r="AI41" s="320" t="s">
        <v>681</v>
      </c>
      <c r="AJ41" s="320" t="s">
        <v>681</v>
      </c>
      <c r="AK41" s="320" t="s">
        <v>681</v>
      </c>
      <c r="AL41" s="320" t="s">
        <v>681</v>
      </c>
      <c r="AM41" s="320" t="s">
        <v>681</v>
      </c>
      <c r="AN41" s="320" t="s">
        <v>681</v>
      </c>
      <c r="AO41" s="320" t="s">
        <v>681</v>
      </c>
      <c r="AP41" s="320" t="s">
        <v>681</v>
      </c>
      <c r="AQ41" s="320" t="s">
        <v>681</v>
      </c>
      <c r="AR41" s="320" t="s">
        <v>681</v>
      </c>
      <c r="AS41" s="320" t="s">
        <v>681</v>
      </c>
      <c r="AT41" s="320" t="s">
        <v>681</v>
      </c>
      <c r="AU41" s="320" t="s">
        <v>681</v>
      </c>
      <c r="AV41" s="320" t="s">
        <v>681</v>
      </c>
      <c r="AW41" s="320" t="s">
        <v>681</v>
      </c>
      <c r="AX41" s="320" t="s">
        <v>681</v>
      </c>
      <c r="AY41" s="320" t="s">
        <v>681</v>
      </c>
      <c r="AZ41" s="320" t="s">
        <v>681</v>
      </c>
      <c r="BA41" s="320" t="s">
        <v>681</v>
      </c>
      <c r="BB41" s="320"/>
      <c r="BC41" s="320"/>
      <c r="BD41" s="320"/>
      <c r="BE41" s="320"/>
      <c r="BF41" s="320"/>
      <c r="BG41" s="320"/>
      <c r="BH41" s="320"/>
      <c r="BI41" s="320"/>
      <c r="BJ41" s="320"/>
      <c r="BK41" s="320"/>
      <c r="BL41" s="320"/>
      <c r="BM41" s="320"/>
      <c r="BN41" s="320"/>
      <c r="BO41" s="320"/>
      <c r="BP41" s="320"/>
      <c r="BQ41" s="320"/>
      <c r="BR41" s="320"/>
      <c r="BS41" s="320"/>
      <c r="BT41" s="320"/>
      <c r="BU41" s="320"/>
    </row>
    <row r="42" spans="2:73" ht="18" customHeight="1" x14ac:dyDescent="0.25">
      <c r="B42" s="399"/>
      <c r="C42" s="399"/>
      <c r="D42" s="319" t="s">
        <v>57</v>
      </c>
      <c r="E42" s="320" t="s">
        <v>682</v>
      </c>
      <c r="F42" s="320" t="s">
        <v>682</v>
      </c>
      <c r="G42" s="320" t="s">
        <v>682</v>
      </c>
      <c r="H42" s="320" t="s">
        <v>682</v>
      </c>
      <c r="I42" s="320" t="s">
        <v>682</v>
      </c>
      <c r="J42" s="320" t="s">
        <v>682</v>
      </c>
      <c r="K42" s="320" t="s">
        <v>682</v>
      </c>
      <c r="L42" s="320" t="s">
        <v>682</v>
      </c>
      <c r="M42" s="320" t="s">
        <v>682</v>
      </c>
      <c r="N42" s="320" t="s">
        <v>682</v>
      </c>
      <c r="O42" s="320" t="s">
        <v>682</v>
      </c>
      <c r="P42" s="320" t="s">
        <v>682</v>
      </c>
      <c r="Q42" s="320" t="s">
        <v>682</v>
      </c>
      <c r="R42" s="320" t="s">
        <v>682</v>
      </c>
      <c r="S42" s="320" t="s">
        <v>682</v>
      </c>
      <c r="T42" s="320" t="s">
        <v>682</v>
      </c>
      <c r="U42" s="320" t="s">
        <v>682</v>
      </c>
      <c r="V42" s="320" t="s">
        <v>682</v>
      </c>
      <c r="W42" s="320" t="s">
        <v>682</v>
      </c>
      <c r="X42" s="320" t="s">
        <v>682</v>
      </c>
      <c r="Y42" s="320" t="s">
        <v>682</v>
      </c>
      <c r="Z42" s="320" t="s">
        <v>682</v>
      </c>
      <c r="AA42" s="320" t="s">
        <v>682</v>
      </c>
      <c r="AB42" s="320" t="s">
        <v>682</v>
      </c>
      <c r="AC42" s="320" t="s">
        <v>682</v>
      </c>
      <c r="AD42" s="320" t="s">
        <v>682</v>
      </c>
      <c r="AE42" s="320" t="s">
        <v>682</v>
      </c>
      <c r="AF42" s="320" t="s">
        <v>682</v>
      </c>
      <c r="AG42" s="320" t="s">
        <v>682</v>
      </c>
      <c r="AH42" s="320" t="s">
        <v>682</v>
      </c>
      <c r="AI42" s="320" t="s">
        <v>682</v>
      </c>
      <c r="AJ42" s="320" t="s">
        <v>682</v>
      </c>
      <c r="AK42" s="320" t="s">
        <v>682</v>
      </c>
      <c r="AL42" s="320" t="s">
        <v>682</v>
      </c>
      <c r="AM42" s="320" t="s">
        <v>682</v>
      </c>
      <c r="AN42" s="320" t="s">
        <v>682</v>
      </c>
      <c r="AO42" s="320" t="s">
        <v>682</v>
      </c>
      <c r="AP42" s="320" t="s">
        <v>682</v>
      </c>
      <c r="AQ42" s="320" t="s">
        <v>682</v>
      </c>
      <c r="AR42" s="320" t="s">
        <v>682</v>
      </c>
      <c r="AS42" s="320" t="s">
        <v>682</v>
      </c>
      <c r="AT42" s="320" t="s">
        <v>682</v>
      </c>
      <c r="AU42" s="320" t="s">
        <v>682</v>
      </c>
      <c r="AV42" s="320" t="s">
        <v>682</v>
      </c>
      <c r="AW42" s="320" t="s">
        <v>682</v>
      </c>
      <c r="AX42" s="320" t="s">
        <v>682</v>
      </c>
      <c r="AY42" s="320" t="s">
        <v>682</v>
      </c>
      <c r="AZ42" s="320" t="s">
        <v>682</v>
      </c>
      <c r="BA42" s="320" t="s">
        <v>682</v>
      </c>
      <c r="BB42" s="320"/>
      <c r="BC42" s="320"/>
      <c r="BD42" s="320"/>
      <c r="BE42" s="320"/>
      <c r="BF42" s="320"/>
      <c r="BG42" s="320"/>
      <c r="BH42" s="320"/>
      <c r="BI42" s="320"/>
      <c r="BJ42" s="320"/>
      <c r="BK42" s="320"/>
      <c r="BL42" s="320"/>
      <c r="BM42" s="320"/>
      <c r="BN42" s="320"/>
      <c r="BO42" s="320"/>
      <c r="BP42" s="320"/>
      <c r="BQ42" s="320"/>
      <c r="BR42" s="320"/>
      <c r="BS42" s="320"/>
      <c r="BT42" s="320"/>
      <c r="BU42" s="320"/>
    </row>
    <row r="43" spans="2:73" ht="18" customHeight="1" x14ac:dyDescent="0.25">
      <c r="B43" s="399"/>
      <c r="C43" s="399"/>
      <c r="D43" s="319" t="s">
        <v>112</v>
      </c>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c r="BJ43" s="320"/>
      <c r="BK43" s="320"/>
      <c r="BL43" s="320"/>
      <c r="BM43" s="320"/>
      <c r="BN43" s="320"/>
      <c r="BO43" s="320"/>
      <c r="BP43" s="320"/>
      <c r="BQ43" s="320"/>
      <c r="BR43" s="320"/>
      <c r="BS43" s="320"/>
      <c r="BT43" s="320"/>
      <c r="BU43" s="320"/>
    </row>
    <row r="44" spans="2:73" ht="18" customHeight="1" x14ac:dyDescent="0.25">
      <c r="B44" s="399"/>
      <c r="C44" s="399"/>
      <c r="D44" s="319" t="s">
        <v>17</v>
      </c>
      <c r="E44" s="320" t="s">
        <v>683</v>
      </c>
      <c r="F44" s="320" t="s">
        <v>683</v>
      </c>
      <c r="G44" s="320" t="s">
        <v>683</v>
      </c>
      <c r="H44" s="320" t="s">
        <v>683</v>
      </c>
      <c r="I44" s="320" t="s">
        <v>683</v>
      </c>
      <c r="J44" s="320" t="s">
        <v>683</v>
      </c>
      <c r="K44" s="320" t="s">
        <v>683</v>
      </c>
      <c r="L44" s="320" t="s">
        <v>683</v>
      </c>
      <c r="M44" s="320" t="s">
        <v>683</v>
      </c>
      <c r="N44" s="320" t="s">
        <v>683</v>
      </c>
      <c r="O44" s="320" t="s">
        <v>683</v>
      </c>
      <c r="P44" s="320" t="s">
        <v>683</v>
      </c>
      <c r="Q44" s="320" t="s">
        <v>683</v>
      </c>
      <c r="R44" s="320" t="s">
        <v>683</v>
      </c>
      <c r="S44" s="320" t="s">
        <v>683</v>
      </c>
      <c r="T44" s="320" t="s">
        <v>683</v>
      </c>
      <c r="U44" s="320" t="s">
        <v>683</v>
      </c>
      <c r="V44" s="320" t="s">
        <v>683</v>
      </c>
      <c r="W44" s="320" t="s">
        <v>683</v>
      </c>
      <c r="X44" s="320" t="s">
        <v>683</v>
      </c>
      <c r="Y44" s="320" t="s">
        <v>683</v>
      </c>
      <c r="Z44" s="320" t="s">
        <v>683</v>
      </c>
      <c r="AA44" s="320" t="s">
        <v>683</v>
      </c>
      <c r="AB44" s="320" t="s">
        <v>683</v>
      </c>
      <c r="AC44" s="320" t="s">
        <v>683</v>
      </c>
      <c r="AD44" s="320" t="s">
        <v>683</v>
      </c>
      <c r="AE44" s="320" t="s">
        <v>683</v>
      </c>
      <c r="AF44" s="320" t="s">
        <v>683</v>
      </c>
      <c r="AG44" s="320" t="s">
        <v>683</v>
      </c>
      <c r="AH44" s="320" t="s">
        <v>683</v>
      </c>
      <c r="AI44" s="320" t="s">
        <v>683</v>
      </c>
      <c r="AJ44" s="320" t="s">
        <v>683</v>
      </c>
      <c r="AK44" s="320" t="s">
        <v>683</v>
      </c>
      <c r="AL44" s="320" t="s">
        <v>683</v>
      </c>
      <c r="AM44" s="320" t="s">
        <v>683</v>
      </c>
      <c r="AN44" s="320" t="s">
        <v>683</v>
      </c>
      <c r="AO44" s="320" t="s">
        <v>683</v>
      </c>
      <c r="AP44" s="320" t="s">
        <v>683</v>
      </c>
      <c r="AQ44" s="320" t="s">
        <v>683</v>
      </c>
      <c r="AR44" s="320" t="s">
        <v>683</v>
      </c>
      <c r="AS44" s="320" t="s">
        <v>683</v>
      </c>
      <c r="AT44" s="320" t="s">
        <v>683</v>
      </c>
      <c r="AU44" s="320" t="s">
        <v>683</v>
      </c>
      <c r="AV44" s="320" t="s">
        <v>683</v>
      </c>
      <c r="AW44" s="320" t="s">
        <v>683</v>
      </c>
      <c r="AX44" s="320" t="s">
        <v>683</v>
      </c>
      <c r="AY44" s="320" t="s">
        <v>683</v>
      </c>
      <c r="AZ44" s="320" t="s">
        <v>683</v>
      </c>
      <c r="BA44" s="320" t="s">
        <v>683</v>
      </c>
      <c r="BB44" s="320"/>
      <c r="BC44" s="320"/>
      <c r="BD44" s="320"/>
      <c r="BE44" s="320"/>
      <c r="BF44" s="320"/>
      <c r="BG44" s="320"/>
      <c r="BH44" s="320"/>
      <c r="BI44" s="320"/>
      <c r="BJ44" s="320"/>
      <c r="BK44" s="320"/>
      <c r="BL44" s="320"/>
      <c r="BM44" s="320"/>
      <c r="BN44" s="320"/>
      <c r="BO44" s="320"/>
      <c r="BP44" s="320"/>
      <c r="BQ44" s="320"/>
      <c r="BR44" s="320"/>
      <c r="BS44" s="320"/>
      <c r="BT44" s="320"/>
      <c r="BU44" s="320"/>
    </row>
    <row r="45" spans="2:73" ht="18" customHeight="1" x14ac:dyDescent="0.25">
      <c r="B45" s="399"/>
      <c r="C45" s="399"/>
      <c r="D45" s="319" t="s">
        <v>7</v>
      </c>
      <c r="E45" s="320" t="s">
        <v>684</v>
      </c>
      <c r="F45" s="320" t="s">
        <v>684</v>
      </c>
      <c r="G45" s="320" t="s">
        <v>684</v>
      </c>
      <c r="H45" s="320" t="s">
        <v>684</v>
      </c>
      <c r="I45" s="320" t="s">
        <v>684</v>
      </c>
      <c r="J45" s="320" t="s">
        <v>684</v>
      </c>
      <c r="K45" s="320" t="s">
        <v>684</v>
      </c>
      <c r="L45" s="320" t="s">
        <v>684</v>
      </c>
      <c r="M45" s="320" t="s">
        <v>684</v>
      </c>
      <c r="N45" s="320" t="s">
        <v>684</v>
      </c>
      <c r="O45" s="320" t="s">
        <v>684</v>
      </c>
      <c r="P45" s="320" t="s">
        <v>684</v>
      </c>
      <c r="Q45" s="320" t="s">
        <v>684</v>
      </c>
      <c r="R45" s="320" t="s">
        <v>684</v>
      </c>
      <c r="S45" s="320" t="s">
        <v>684</v>
      </c>
      <c r="T45" s="320" t="s">
        <v>684</v>
      </c>
      <c r="U45" s="320" t="s">
        <v>684</v>
      </c>
      <c r="V45" s="320" t="s">
        <v>684</v>
      </c>
      <c r="W45" s="320" t="s">
        <v>684</v>
      </c>
      <c r="X45" s="320" t="s">
        <v>684</v>
      </c>
      <c r="Y45" s="320" t="s">
        <v>684</v>
      </c>
      <c r="Z45" s="320" t="s">
        <v>684</v>
      </c>
      <c r="AA45" s="320" t="s">
        <v>684</v>
      </c>
      <c r="AB45" s="320" t="s">
        <v>684</v>
      </c>
      <c r="AC45" s="320" t="s">
        <v>684</v>
      </c>
      <c r="AD45" s="320" t="s">
        <v>684</v>
      </c>
      <c r="AE45" s="320" t="s">
        <v>684</v>
      </c>
      <c r="AF45" s="320" t="s">
        <v>684</v>
      </c>
      <c r="AG45" s="320" t="s">
        <v>684</v>
      </c>
      <c r="AH45" s="320" t="s">
        <v>684</v>
      </c>
      <c r="AI45" s="320" t="s">
        <v>684</v>
      </c>
      <c r="AJ45" s="320" t="s">
        <v>684</v>
      </c>
      <c r="AK45" s="320" t="s">
        <v>684</v>
      </c>
      <c r="AL45" s="320" t="s">
        <v>684</v>
      </c>
      <c r="AM45" s="320" t="s">
        <v>684</v>
      </c>
      <c r="AN45" s="320" t="s">
        <v>684</v>
      </c>
      <c r="AO45" s="320" t="s">
        <v>684</v>
      </c>
      <c r="AP45" s="320" t="s">
        <v>684</v>
      </c>
      <c r="AQ45" s="320" t="s">
        <v>684</v>
      </c>
      <c r="AR45" s="320" t="s">
        <v>684</v>
      </c>
      <c r="AS45" s="320" t="s">
        <v>684</v>
      </c>
      <c r="AT45" s="320" t="s">
        <v>684</v>
      </c>
      <c r="AU45" s="320" t="s">
        <v>684</v>
      </c>
      <c r="AV45" s="320" t="s">
        <v>684</v>
      </c>
      <c r="AW45" s="320" t="s">
        <v>684</v>
      </c>
      <c r="AX45" s="320" t="s">
        <v>684</v>
      </c>
      <c r="AY45" s="320" t="s">
        <v>684</v>
      </c>
      <c r="AZ45" s="320" t="s">
        <v>684</v>
      </c>
      <c r="BA45" s="320" t="s">
        <v>684</v>
      </c>
      <c r="BB45" s="320"/>
      <c r="BC45" s="320"/>
      <c r="BD45" s="320"/>
      <c r="BE45" s="320"/>
      <c r="BF45" s="320"/>
      <c r="BG45" s="320"/>
      <c r="BH45" s="320"/>
      <c r="BI45" s="320"/>
      <c r="BJ45" s="320"/>
      <c r="BK45" s="320"/>
      <c r="BL45" s="320"/>
      <c r="BM45" s="320"/>
      <c r="BN45" s="320"/>
      <c r="BO45" s="320"/>
      <c r="BP45" s="320"/>
      <c r="BQ45" s="320"/>
      <c r="BR45" s="320"/>
      <c r="BS45" s="320"/>
      <c r="BT45" s="320"/>
      <c r="BU45" s="320"/>
    </row>
    <row r="46" spans="2:73" ht="18" customHeight="1" x14ac:dyDescent="0.25">
      <c r="B46" s="399"/>
      <c r="C46" s="399"/>
      <c r="D46" s="319" t="s">
        <v>113</v>
      </c>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c r="BN46" s="320"/>
      <c r="BO46" s="320"/>
      <c r="BP46" s="320"/>
      <c r="BQ46" s="320"/>
      <c r="BR46" s="320"/>
      <c r="BS46" s="320"/>
      <c r="BT46" s="320"/>
      <c r="BU46" s="320"/>
    </row>
    <row r="47" spans="2:73" ht="18" customHeight="1" x14ac:dyDescent="0.25">
      <c r="B47" s="399"/>
      <c r="C47" s="399"/>
      <c r="D47" s="319" t="s">
        <v>18</v>
      </c>
      <c r="E47" s="320" t="s">
        <v>685</v>
      </c>
      <c r="F47" s="320" t="s">
        <v>685</v>
      </c>
      <c r="G47" s="320" t="s">
        <v>685</v>
      </c>
      <c r="H47" s="320" t="s">
        <v>685</v>
      </c>
      <c r="I47" s="320" t="s">
        <v>685</v>
      </c>
      <c r="J47" s="320" t="s">
        <v>685</v>
      </c>
      <c r="K47" s="320" t="s">
        <v>685</v>
      </c>
      <c r="L47" s="320" t="s">
        <v>685</v>
      </c>
      <c r="M47" s="320" t="s">
        <v>685</v>
      </c>
      <c r="N47" s="320" t="s">
        <v>685</v>
      </c>
      <c r="O47" s="320" t="s">
        <v>685</v>
      </c>
      <c r="P47" s="320" t="s">
        <v>686</v>
      </c>
      <c r="Q47" s="320" t="s">
        <v>686</v>
      </c>
      <c r="R47" s="320" t="s">
        <v>686</v>
      </c>
      <c r="S47" s="320" t="s">
        <v>685</v>
      </c>
      <c r="T47" s="320" t="s">
        <v>686</v>
      </c>
      <c r="U47" s="320" t="s">
        <v>686</v>
      </c>
      <c r="V47" s="320" t="s">
        <v>685</v>
      </c>
      <c r="W47" s="320" t="s">
        <v>686</v>
      </c>
      <c r="X47" s="320" t="s">
        <v>686</v>
      </c>
      <c r="Y47" s="320" t="s">
        <v>685</v>
      </c>
      <c r="Z47" s="320" t="s">
        <v>685</v>
      </c>
      <c r="AA47" s="320" t="s">
        <v>685</v>
      </c>
      <c r="AB47" s="320" t="s">
        <v>685</v>
      </c>
      <c r="AC47" s="320" t="s">
        <v>685</v>
      </c>
      <c r="AD47" s="320" t="s">
        <v>686</v>
      </c>
      <c r="AE47" s="320" t="s">
        <v>685</v>
      </c>
      <c r="AF47" s="320" t="s">
        <v>685</v>
      </c>
      <c r="AG47" s="320" t="s">
        <v>685</v>
      </c>
      <c r="AH47" s="320" t="s">
        <v>686</v>
      </c>
      <c r="AI47" s="320" t="s">
        <v>686</v>
      </c>
      <c r="AJ47" s="320" t="s">
        <v>685</v>
      </c>
      <c r="AK47" s="320" t="s">
        <v>685</v>
      </c>
      <c r="AL47" s="320" t="s">
        <v>685</v>
      </c>
      <c r="AM47" s="320" t="s">
        <v>685</v>
      </c>
      <c r="AN47" s="320" t="s">
        <v>685</v>
      </c>
      <c r="AO47" s="320" t="s">
        <v>685</v>
      </c>
      <c r="AP47" s="320" t="s">
        <v>685</v>
      </c>
      <c r="AQ47" s="320" t="s">
        <v>685</v>
      </c>
      <c r="AR47" s="320" t="s">
        <v>685</v>
      </c>
      <c r="AS47" s="320" t="s">
        <v>685</v>
      </c>
      <c r="AT47" s="320" t="s">
        <v>686</v>
      </c>
      <c r="AU47" s="320" t="s">
        <v>686</v>
      </c>
      <c r="AV47" s="320" t="s">
        <v>686</v>
      </c>
      <c r="AW47" s="320" t="s">
        <v>686</v>
      </c>
      <c r="AX47" s="320" t="s">
        <v>686</v>
      </c>
      <c r="AY47" s="320" t="s">
        <v>686</v>
      </c>
      <c r="AZ47" s="320"/>
      <c r="BA47" s="320"/>
      <c r="BB47" s="320"/>
      <c r="BC47" s="320"/>
      <c r="BD47" s="320"/>
      <c r="BE47" s="320"/>
      <c r="BF47" s="320"/>
      <c r="BG47" s="320"/>
      <c r="BH47" s="320"/>
      <c r="BI47" s="320"/>
      <c r="BJ47" s="320"/>
      <c r="BK47" s="320"/>
      <c r="BL47" s="320"/>
      <c r="BM47" s="320"/>
      <c r="BN47" s="320"/>
      <c r="BO47" s="320"/>
      <c r="BP47" s="320"/>
      <c r="BQ47" s="320"/>
      <c r="BR47" s="320"/>
      <c r="BS47" s="320"/>
      <c r="BT47" s="320"/>
      <c r="BU47" s="320"/>
    </row>
    <row r="48" spans="2:73" ht="18" customHeight="1" x14ac:dyDescent="0.25">
      <c r="B48" s="399"/>
      <c r="C48" s="399"/>
      <c r="D48" s="319" t="s">
        <v>19</v>
      </c>
      <c r="E48" s="320" t="s">
        <v>687</v>
      </c>
      <c r="F48" s="320" t="s">
        <v>687</v>
      </c>
      <c r="G48" s="320" t="s">
        <v>687</v>
      </c>
      <c r="H48" s="320" t="s">
        <v>687</v>
      </c>
      <c r="I48" s="320" t="s">
        <v>687</v>
      </c>
      <c r="J48" s="320" t="s">
        <v>687</v>
      </c>
      <c r="K48" s="320" t="s">
        <v>687</v>
      </c>
      <c r="L48" s="320" t="s">
        <v>687</v>
      </c>
      <c r="M48" s="320" t="s">
        <v>687</v>
      </c>
      <c r="N48" s="320" t="s">
        <v>687</v>
      </c>
      <c r="O48" s="320" t="s">
        <v>687</v>
      </c>
      <c r="P48" s="320" t="s">
        <v>687</v>
      </c>
      <c r="Q48" s="320" t="s">
        <v>687</v>
      </c>
      <c r="R48" s="320" t="s">
        <v>687</v>
      </c>
      <c r="S48" s="320" t="s">
        <v>687</v>
      </c>
      <c r="T48" s="320" t="s">
        <v>687</v>
      </c>
      <c r="U48" s="320" t="s">
        <v>687</v>
      </c>
      <c r="V48" s="320" t="s">
        <v>687</v>
      </c>
      <c r="W48" s="320" t="s">
        <v>687</v>
      </c>
      <c r="X48" s="320" t="s">
        <v>687</v>
      </c>
      <c r="Y48" s="320" t="s">
        <v>687</v>
      </c>
      <c r="Z48" s="320" t="s">
        <v>687</v>
      </c>
      <c r="AA48" s="320" t="s">
        <v>687</v>
      </c>
      <c r="AB48" s="320" t="s">
        <v>687</v>
      </c>
      <c r="AC48" s="320" t="s">
        <v>687</v>
      </c>
      <c r="AD48" s="320" t="s">
        <v>687</v>
      </c>
      <c r="AE48" s="320" t="s">
        <v>687</v>
      </c>
      <c r="AF48" s="320" t="s">
        <v>687</v>
      </c>
      <c r="AG48" s="320" t="s">
        <v>687</v>
      </c>
      <c r="AH48" s="320" t="s">
        <v>687</v>
      </c>
      <c r="AI48" s="320" t="s">
        <v>687</v>
      </c>
      <c r="AJ48" s="320" t="s">
        <v>687</v>
      </c>
      <c r="AK48" s="320" t="s">
        <v>687</v>
      </c>
      <c r="AL48" s="320" t="s">
        <v>687</v>
      </c>
      <c r="AM48" s="320" t="s">
        <v>687</v>
      </c>
      <c r="AN48" s="320" t="s">
        <v>687</v>
      </c>
      <c r="AO48" s="320" t="s">
        <v>687</v>
      </c>
      <c r="AP48" s="320" t="s">
        <v>687</v>
      </c>
      <c r="AQ48" s="320" t="s">
        <v>687</v>
      </c>
      <c r="AR48" s="320" t="s">
        <v>687</v>
      </c>
      <c r="AS48" s="320" t="s">
        <v>687</v>
      </c>
      <c r="AT48" s="320" t="s">
        <v>687</v>
      </c>
      <c r="AU48" s="320" t="s">
        <v>687</v>
      </c>
      <c r="AV48" s="320" t="s">
        <v>687</v>
      </c>
      <c r="AW48" s="320" t="s">
        <v>687</v>
      </c>
      <c r="AX48" s="320" t="s">
        <v>687</v>
      </c>
      <c r="AY48" s="320" t="s">
        <v>687</v>
      </c>
      <c r="AZ48" s="320"/>
      <c r="BA48" s="320"/>
      <c r="BB48" s="320"/>
      <c r="BC48" s="320"/>
      <c r="BD48" s="320"/>
      <c r="BE48" s="320"/>
      <c r="BF48" s="320"/>
      <c r="BG48" s="320"/>
      <c r="BH48" s="320"/>
      <c r="BI48" s="320"/>
      <c r="BJ48" s="320"/>
      <c r="BK48" s="320"/>
      <c r="BL48" s="320"/>
      <c r="BM48" s="320"/>
      <c r="BN48" s="320"/>
      <c r="BO48" s="320"/>
      <c r="BP48" s="320"/>
      <c r="BQ48" s="320"/>
      <c r="BR48" s="320"/>
      <c r="BS48" s="320"/>
      <c r="BT48" s="320"/>
      <c r="BU48" s="320"/>
    </row>
    <row r="49" spans="1:73" ht="18" customHeight="1" x14ac:dyDescent="0.25">
      <c r="B49" s="399" t="s">
        <v>115</v>
      </c>
      <c r="C49" s="399"/>
      <c r="D49" s="321" t="s">
        <v>114</v>
      </c>
      <c r="E49" s="322" t="s">
        <v>682</v>
      </c>
      <c r="F49" s="322" t="s">
        <v>682</v>
      </c>
      <c r="G49" s="322" t="s">
        <v>682</v>
      </c>
      <c r="H49" s="322" t="s">
        <v>682</v>
      </c>
      <c r="I49" s="322" t="s">
        <v>682</v>
      </c>
      <c r="J49" s="322" t="s">
        <v>682</v>
      </c>
      <c r="K49" s="322" t="s">
        <v>682</v>
      </c>
      <c r="L49" s="322" t="s">
        <v>682</v>
      </c>
      <c r="M49" s="322" t="s">
        <v>682</v>
      </c>
      <c r="N49" s="322" t="s">
        <v>682</v>
      </c>
      <c r="O49" s="322" t="s">
        <v>682</v>
      </c>
      <c r="P49" s="322" t="s">
        <v>682</v>
      </c>
      <c r="Q49" s="322" t="s">
        <v>682</v>
      </c>
      <c r="R49" s="322" t="s">
        <v>682</v>
      </c>
      <c r="S49" s="322" t="s">
        <v>682</v>
      </c>
      <c r="T49" s="322" t="s">
        <v>682</v>
      </c>
      <c r="U49" s="322" t="s">
        <v>682</v>
      </c>
      <c r="V49" s="322" t="s">
        <v>682</v>
      </c>
      <c r="W49" s="322" t="s">
        <v>682</v>
      </c>
      <c r="X49" s="322" t="s">
        <v>682</v>
      </c>
      <c r="Y49" s="322" t="s">
        <v>682</v>
      </c>
      <c r="Z49" s="322" t="s">
        <v>682</v>
      </c>
      <c r="AA49" s="322" t="s">
        <v>682</v>
      </c>
      <c r="AB49" s="322" t="s">
        <v>682</v>
      </c>
      <c r="AC49" s="322" t="s">
        <v>682</v>
      </c>
      <c r="AD49" s="322" t="s">
        <v>682</v>
      </c>
      <c r="AE49" s="322" t="s">
        <v>682</v>
      </c>
      <c r="AF49" s="322" t="s">
        <v>682</v>
      </c>
      <c r="AG49" s="322" t="s">
        <v>682</v>
      </c>
      <c r="AH49" s="322" t="s">
        <v>682</v>
      </c>
      <c r="AI49" s="322" t="s">
        <v>682</v>
      </c>
      <c r="AJ49" s="322" t="s">
        <v>682</v>
      </c>
      <c r="AK49" s="322" t="s">
        <v>682</v>
      </c>
      <c r="AL49" s="322" t="s">
        <v>682</v>
      </c>
      <c r="AM49" s="322" t="s">
        <v>682</v>
      </c>
      <c r="AN49" s="322" t="s">
        <v>682</v>
      </c>
      <c r="AO49" s="322" t="s">
        <v>682</v>
      </c>
      <c r="AP49" s="322" t="s">
        <v>682</v>
      </c>
      <c r="AQ49" s="322" t="s">
        <v>682</v>
      </c>
      <c r="AR49" s="322" t="s">
        <v>682</v>
      </c>
      <c r="AS49" s="322" t="s">
        <v>682</v>
      </c>
      <c r="AT49" s="322" t="s">
        <v>682</v>
      </c>
      <c r="AU49" s="322" t="s">
        <v>682</v>
      </c>
      <c r="AV49" s="322" t="s">
        <v>682</v>
      </c>
      <c r="AW49" s="322" t="s">
        <v>682</v>
      </c>
      <c r="AX49" s="322" t="s">
        <v>682</v>
      </c>
      <c r="AY49" s="322" t="s">
        <v>682</v>
      </c>
      <c r="AZ49" s="322" t="s">
        <v>682</v>
      </c>
      <c r="BA49" s="322" t="s">
        <v>682</v>
      </c>
      <c r="BB49" s="322"/>
      <c r="BC49" s="322"/>
      <c r="BD49" s="322"/>
      <c r="BE49" s="322"/>
      <c r="BF49" s="322"/>
      <c r="BG49" s="322"/>
      <c r="BH49" s="322"/>
      <c r="BI49" s="322"/>
      <c r="BJ49" s="322"/>
      <c r="BK49" s="322"/>
      <c r="BL49" s="322"/>
      <c r="BM49" s="322"/>
      <c r="BN49" s="322"/>
      <c r="BO49" s="322"/>
      <c r="BP49" s="322"/>
      <c r="BQ49" s="322"/>
      <c r="BR49" s="322"/>
      <c r="BS49" s="322"/>
      <c r="BT49" s="322"/>
      <c r="BU49" s="322"/>
    </row>
    <row r="50" spans="1:73" ht="18" customHeight="1" x14ac:dyDescent="0.25">
      <c r="B50" s="399"/>
      <c r="C50" s="399"/>
      <c r="D50" s="321" t="s">
        <v>63</v>
      </c>
      <c r="E50" s="323">
        <v>100000</v>
      </c>
      <c r="F50" s="323">
        <v>100000</v>
      </c>
      <c r="G50" s="323">
        <v>100000</v>
      </c>
      <c r="H50" s="323">
        <v>100000</v>
      </c>
      <c r="I50" s="323">
        <v>100000</v>
      </c>
      <c r="J50" s="323">
        <v>100000</v>
      </c>
      <c r="K50" s="323">
        <v>100000</v>
      </c>
      <c r="L50" s="323">
        <v>100000</v>
      </c>
      <c r="M50" s="323">
        <v>100000</v>
      </c>
      <c r="N50" s="323">
        <v>100000</v>
      </c>
      <c r="O50" s="323">
        <v>200000</v>
      </c>
      <c r="P50" s="323">
        <v>100000</v>
      </c>
      <c r="Q50" s="323">
        <v>100000</v>
      </c>
      <c r="R50" s="323">
        <v>150000</v>
      </c>
      <c r="S50" s="323">
        <v>150000</v>
      </c>
      <c r="T50" s="323">
        <v>150000</v>
      </c>
      <c r="U50" s="323">
        <v>100000</v>
      </c>
      <c r="V50" s="323">
        <v>100000</v>
      </c>
      <c r="W50" s="323">
        <v>1000000</v>
      </c>
      <c r="X50" s="323">
        <v>100000</v>
      </c>
      <c r="Y50" s="323">
        <v>100000</v>
      </c>
      <c r="Z50" s="323">
        <v>100000</v>
      </c>
      <c r="AA50" s="323">
        <v>100000</v>
      </c>
      <c r="AB50" s="323">
        <v>100000</v>
      </c>
      <c r="AC50" s="323">
        <v>100000</v>
      </c>
      <c r="AD50" s="323">
        <v>100000</v>
      </c>
      <c r="AE50" s="323">
        <v>100000</v>
      </c>
      <c r="AF50" s="323">
        <v>100000</v>
      </c>
      <c r="AG50" s="323">
        <v>100000</v>
      </c>
      <c r="AH50" s="323">
        <v>100000</v>
      </c>
      <c r="AI50" s="323">
        <v>100000</v>
      </c>
      <c r="AJ50" s="323">
        <v>100000</v>
      </c>
      <c r="AK50" s="323">
        <v>100000</v>
      </c>
      <c r="AL50" s="323">
        <v>100000</v>
      </c>
      <c r="AM50" s="323">
        <v>1000000</v>
      </c>
      <c r="AN50" s="323">
        <v>100000</v>
      </c>
      <c r="AO50" s="323">
        <v>100000</v>
      </c>
      <c r="AP50" s="323">
        <v>150000</v>
      </c>
      <c r="AQ50" s="323">
        <v>200000</v>
      </c>
      <c r="AR50" s="323">
        <v>200000</v>
      </c>
      <c r="AS50" s="323">
        <v>150000</v>
      </c>
      <c r="AT50" s="323">
        <v>100000</v>
      </c>
      <c r="AU50" s="323">
        <v>100000</v>
      </c>
      <c r="AV50" s="323">
        <v>100000</v>
      </c>
      <c r="AW50" s="323">
        <v>100000</v>
      </c>
      <c r="AX50" s="323">
        <v>100000</v>
      </c>
      <c r="AY50" s="323">
        <v>100000</v>
      </c>
      <c r="AZ50" s="323">
        <v>150000</v>
      </c>
      <c r="BA50" s="323">
        <v>100000</v>
      </c>
      <c r="BB50" s="323"/>
      <c r="BC50" s="323"/>
      <c r="BD50" s="323"/>
      <c r="BE50" s="323"/>
      <c r="BF50" s="323"/>
      <c r="BG50" s="323"/>
      <c r="BH50" s="323"/>
      <c r="BI50" s="323"/>
      <c r="BJ50" s="323"/>
      <c r="BK50" s="323"/>
      <c r="BL50" s="323"/>
      <c r="BM50" s="323"/>
      <c r="BN50" s="323"/>
      <c r="BO50" s="323"/>
      <c r="BP50" s="323"/>
      <c r="BQ50" s="323"/>
      <c r="BR50" s="323"/>
      <c r="BS50" s="323"/>
      <c r="BT50" s="323"/>
      <c r="BU50" s="323"/>
    </row>
    <row r="51" spans="1:73" ht="18" customHeight="1" x14ac:dyDescent="0.25">
      <c r="B51" s="399"/>
      <c r="C51" s="399"/>
      <c r="D51" s="321" t="s">
        <v>34</v>
      </c>
      <c r="E51" s="323">
        <v>28800000</v>
      </c>
      <c r="F51" s="323">
        <v>15600000</v>
      </c>
      <c r="G51" s="323">
        <v>21600000</v>
      </c>
      <c r="H51" s="323">
        <v>21600000</v>
      </c>
      <c r="I51" s="323">
        <v>19200000</v>
      </c>
      <c r="J51" s="323">
        <v>25200000</v>
      </c>
      <c r="K51" s="323">
        <v>18700000</v>
      </c>
      <c r="L51" s="323">
        <v>18700000</v>
      </c>
      <c r="M51" s="323">
        <v>20900000</v>
      </c>
      <c r="N51" s="323">
        <v>12000000</v>
      </c>
      <c r="O51" s="323">
        <v>9600000</v>
      </c>
      <c r="P51" s="323">
        <v>15000000</v>
      </c>
      <c r="Q51" s="323">
        <v>18900000</v>
      </c>
      <c r="R51" s="323">
        <v>22950000</v>
      </c>
      <c r="S51" s="323">
        <v>20400000</v>
      </c>
      <c r="T51" s="323">
        <v>13500000</v>
      </c>
      <c r="U51" s="323">
        <v>8500000</v>
      </c>
      <c r="V51" s="323">
        <v>8000000</v>
      </c>
      <c r="W51" s="323">
        <v>7000000</v>
      </c>
      <c r="X51" s="323">
        <v>5500000</v>
      </c>
      <c r="Y51" s="323">
        <v>6000000</v>
      </c>
      <c r="Z51" s="323">
        <v>5200000</v>
      </c>
      <c r="AA51" s="323">
        <v>3900000</v>
      </c>
      <c r="AB51" s="323">
        <v>4200000</v>
      </c>
      <c r="AC51" s="323">
        <v>3900000</v>
      </c>
      <c r="AD51" s="323">
        <v>2000000</v>
      </c>
      <c r="AE51" s="323">
        <v>4500000</v>
      </c>
      <c r="AF51" s="323">
        <v>3600000</v>
      </c>
      <c r="AG51" s="323">
        <v>4200000</v>
      </c>
      <c r="AH51" s="323">
        <v>4500000</v>
      </c>
      <c r="AI51" s="323">
        <v>4800000</v>
      </c>
      <c r="AJ51" s="323">
        <v>4200000</v>
      </c>
      <c r="AK51" s="323">
        <v>3300000</v>
      </c>
      <c r="AL51" s="323">
        <v>2600000</v>
      </c>
      <c r="AM51" s="323">
        <v>2400000</v>
      </c>
      <c r="AN51" s="323">
        <v>3600000</v>
      </c>
      <c r="AO51" s="323">
        <v>1800000</v>
      </c>
      <c r="AP51" s="323">
        <v>3000000</v>
      </c>
      <c r="AQ51" s="323">
        <v>7800000</v>
      </c>
      <c r="AR51" s="323">
        <v>7200000</v>
      </c>
      <c r="AS51" s="323">
        <v>3900000</v>
      </c>
      <c r="AT51" s="323">
        <v>2600000</v>
      </c>
      <c r="AU51" s="323">
        <v>2200000</v>
      </c>
      <c r="AV51" s="323">
        <v>2600000</v>
      </c>
      <c r="AW51" s="323">
        <v>2600000</v>
      </c>
      <c r="AX51" s="323">
        <v>2000000</v>
      </c>
      <c r="AY51" s="323">
        <v>220000</v>
      </c>
      <c r="AZ51" s="323">
        <v>2100000</v>
      </c>
      <c r="BA51" s="323">
        <v>1500000</v>
      </c>
      <c r="BB51" s="323"/>
      <c r="BC51" s="323"/>
      <c r="BD51" s="323"/>
      <c r="BE51" s="323"/>
      <c r="BF51" s="323"/>
      <c r="BG51" s="323"/>
      <c r="BH51" s="323"/>
      <c r="BI51" s="323"/>
      <c r="BJ51" s="323"/>
      <c r="BK51" s="323"/>
      <c r="BL51" s="323"/>
      <c r="BM51" s="323"/>
      <c r="BN51" s="323"/>
      <c r="BO51" s="323"/>
      <c r="BP51" s="323"/>
      <c r="BQ51" s="323"/>
      <c r="BR51" s="323"/>
      <c r="BS51" s="323"/>
      <c r="BT51" s="323"/>
      <c r="BU51" s="323"/>
    </row>
    <row r="52" spans="1:73" ht="18" customHeight="1" x14ac:dyDescent="0.25">
      <c r="B52" s="399"/>
      <c r="C52" s="399"/>
      <c r="D52" s="321" t="s">
        <v>116</v>
      </c>
      <c r="E52" s="323">
        <v>1600000</v>
      </c>
      <c r="F52" s="323">
        <v>260000</v>
      </c>
      <c r="G52" s="323">
        <v>900000</v>
      </c>
      <c r="H52" s="323"/>
      <c r="I52" s="323">
        <v>800000</v>
      </c>
      <c r="J52" s="323">
        <v>1050000</v>
      </c>
      <c r="K52" s="323"/>
      <c r="L52" s="323">
        <v>510000</v>
      </c>
      <c r="M52" s="323"/>
      <c r="N52" s="323"/>
      <c r="O52" s="323"/>
      <c r="P52" s="323"/>
      <c r="Q52" s="323"/>
      <c r="R52" s="323"/>
      <c r="S52" s="323"/>
      <c r="T52" s="323"/>
      <c r="U52" s="323">
        <v>800000</v>
      </c>
      <c r="V52" s="323"/>
      <c r="W52" s="323"/>
      <c r="X52" s="323"/>
      <c r="Y52" s="323"/>
      <c r="Z52" s="323"/>
      <c r="AA52" s="323"/>
      <c r="AB52" s="323"/>
      <c r="AC52" s="323"/>
      <c r="AD52" s="323"/>
      <c r="AE52" s="323"/>
      <c r="AF52" s="323"/>
      <c r="AG52" s="323"/>
      <c r="AH52" s="323"/>
      <c r="AI52" s="323">
        <v>0</v>
      </c>
      <c r="AJ52" s="323"/>
      <c r="AK52" s="323"/>
      <c r="AL52" s="323"/>
      <c r="AM52" s="323"/>
      <c r="AN52" s="323"/>
      <c r="AO52" s="323"/>
      <c r="AP52" s="323"/>
      <c r="AQ52" s="323"/>
      <c r="AR52" s="323"/>
      <c r="AS52" s="323"/>
      <c r="AT52" s="323"/>
      <c r="AU52" s="323"/>
      <c r="AV52" s="323"/>
      <c r="AW52" s="323"/>
      <c r="AX52" s="323"/>
      <c r="AY52" s="323"/>
      <c r="AZ52" s="323"/>
      <c r="BA52" s="323"/>
      <c r="BB52" s="323"/>
      <c r="BC52" s="323"/>
      <c r="BD52" s="323"/>
      <c r="BE52" s="323"/>
      <c r="BF52" s="323"/>
      <c r="BG52" s="323"/>
      <c r="BH52" s="323"/>
      <c r="BI52" s="323"/>
      <c r="BJ52" s="323"/>
      <c r="BK52" s="323"/>
      <c r="BL52" s="323"/>
      <c r="BM52" s="323"/>
      <c r="BN52" s="323"/>
      <c r="BO52" s="323"/>
      <c r="BP52" s="323"/>
      <c r="BQ52" s="323"/>
      <c r="BR52" s="323"/>
      <c r="BS52" s="323"/>
      <c r="BT52" s="323"/>
      <c r="BU52" s="323"/>
    </row>
    <row r="53" spans="1:73" ht="18.75" customHeight="1" x14ac:dyDescent="0.25">
      <c r="B53" s="399"/>
      <c r="C53" s="399"/>
      <c r="D53" s="321" t="s">
        <v>117</v>
      </c>
      <c r="E53" s="323">
        <v>10</v>
      </c>
      <c r="F53" s="323">
        <v>10</v>
      </c>
      <c r="G53" s="323">
        <v>10</v>
      </c>
      <c r="H53" s="323">
        <v>10</v>
      </c>
      <c r="I53" s="323">
        <v>10</v>
      </c>
      <c r="J53" s="323">
        <v>10</v>
      </c>
      <c r="K53" s="323">
        <v>10</v>
      </c>
      <c r="L53" s="323">
        <v>10</v>
      </c>
      <c r="M53" s="323">
        <v>10</v>
      </c>
      <c r="N53" s="323">
        <v>10</v>
      </c>
      <c r="O53" s="323">
        <v>10</v>
      </c>
      <c r="P53" s="323">
        <v>10</v>
      </c>
      <c r="Q53" s="323">
        <v>10</v>
      </c>
      <c r="R53" s="323">
        <v>10</v>
      </c>
      <c r="S53" s="323">
        <v>10</v>
      </c>
      <c r="T53" s="323">
        <v>10</v>
      </c>
      <c r="U53" s="323">
        <v>10</v>
      </c>
      <c r="V53" s="323">
        <v>10</v>
      </c>
      <c r="W53" s="323">
        <v>10</v>
      </c>
      <c r="X53" s="323">
        <v>10</v>
      </c>
      <c r="Y53" s="323">
        <v>10</v>
      </c>
      <c r="Z53" s="323">
        <v>10</v>
      </c>
      <c r="AA53" s="323">
        <v>10</v>
      </c>
      <c r="AB53" s="323">
        <v>10</v>
      </c>
      <c r="AC53" s="323">
        <v>10</v>
      </c>
      <c r="AD53" s="323">
        <v>10</v>
      </c>
      <c r="AE53" s="323">
        <v>10</v>
      </c>
      <c r="AF53" s="323">
        <v>10</v>
      </c>
      <c r="AG53" s="323">
        <v>10</v>
      </c>
      <c r="AH53" s="323">
        <v>10</v>
      </c>
      <c r="AI53" s="323">
        <v>10</v>
      </c>
      <c r="AJ53" s="323">
        <v>10</v>
      </c>
      <c r="AK53" s="323">
        <v>10</v>
      </c>
      <c r="AL53" s="323">
        <v>10</v>
      </c>
      <c r="AM53" s="323">
        <v>10</v>
      </c>
      <c r="AN53" s="323">
        <v>10</v>
      </c>
      <c r="AO53" s="323">
        <v>10</v>
      </c>
      <c r="AP53" s="323">
        <v>10</v>
      </c>
      <c r="AQ53" s="323">
        <v>10</v>
      </c>
      <c r="AR53" s="323">
        <v>10</v>
      </c>
      <c r="AS53" s="323">
        <v>10</v>
      </c>
      <c r="AT53" s="323">
        <v>10</v>
      </c>
      <c r="AU53" s="323">
        <v>10</v>
      </c>
      <c r="AV53" s="323">
        <v>10</v>
      </c>
      <c r="AW53" s="323">
        <v>10</v>
      </c>
      <c r="AX53" s="323">
        <v>10</v>
      </c>
      <c r="AY53" s="323">
        <v>10</v>
      </c>
      <c r="AZ53" s="323">
        <v>10</v>
      </c>
      <c r="BA53" s="323">
        <v>10</v>
      </c>
      <c r="BB53" s="323"/>
      <c r="BC53" s="323"/>
      <c r="BD53" s="323"/>
      <c r="BE53" s="323"/>
      <c r="BF53" s="323"/>
      <c r="BG53" s="323"/>
      <c r="BH53" s="323"/>
      <c r="BI53" s="323"/>
      <c r="BJ53" s="323"/>
      <c r="BK53" s="323"/>
      <c r="BL53" s="323"/>
      <c r="BM53" s="323"/>
      <c r="BN53" s="323"/>
      <c r="BO53" s="323"/>
      <c r="BP53" s="323"/>
      <c r="BQ53" s="323"/>
      <c r="BR53" s="323"/>
      <c r="BS53" s="323"/>
      <c r="BT53" s="323"/>
      <c r="BU53" s="323"/>
    </row>
    <row r="54" spans="1:73" ht="18.75" customHeight="1" x14ac:dyDescent="0.25">
      <c r="B54" s="399"/>
      <c r="C54" s="399"/>
      <c r="D54" s="321" t="s">
        <v>118</v>
      </c>
      <c r="E54" s="323">
        <v>308000</v>
      </c>
      <c r="F54" s="323">
        <v>279606</v>
      </c>
      <c r="G54" s="323">
        <v>149332</v>
      </c>
      <c r="H54" s="323">
        <v>675505</v>
      </c>
      <c r="I54" s="323">
        <v>156241</v>
      </c>
      <c r="J54" s="323">
        <v>533538</v>
      </c>
      <c r="K54" s="323">
        <v>253200</v>
      </c>
      <c r="L54" s="323">
        <v>154943</v>
      </c>
      <c r="M54" s="323">
        <v>347584</v>
      </c>
      <c r="N54" s="323">
        <v>147801</v>
      </c>
      <c r="O54" s="323"/>
      <c r="P54" s="323">
        <v>154410</v>
      </c>
      <c r="Q54" s="323">
        <v>272546</v>
      </c>
      <c r="R54" s="323">
        <v>167263</v>
      </c>
      <c r="S54" s="323">
        <v>116656</v>
      </c>
      <c r="T54" s="323">
        <v>67200</v>
      </c>
      <c r="U54" s="323">
        <v>35900</v>
      </c>
      <c r="V54" s="323">
        <v>34872</v>
      </c>
      <c r="W54" s="323">
        <v>31929</v>
      </c>
      <c r="X54" s="323">
        <v>43029</v>
      </c>
      <c r="Y54" s="323">
        <v>0</v>
      </c>
      <c r="Z54" s="323">
        <v>20658</v>
      </c>
      <c r="AA54" s="323"/>
      <c r="AB54" s="323"/>
      <c r="AC54" s="323">
        <v>0</v>
      </c>
      <c r="AD54" s="323"/>
      <c r="AE54" s="323"/>
      <c r="AF54" s="323"/>
      <c r="AG54" s="323">
        <v>0</v>
      </c>
      <c r="AH54" s="323"/>
      <c r="AI54" s="323">
        <v>0</v>
      </c>
      <c r="AJ54" s="323"/>
      <c r="AK54" s="323">
        <v>0</v>
      </c>
      <c r="AL54" s="323"/>
      <c r="AM54" s="323"/>
      <c r="AN54" s="323"/>
      <c r="AO54" s="323"/>
      <c r="AP54" s="323"/>
      <c r="AQ54" s="323"/>
      <c r="AR54" s="323">
        <v>0</v>
      </c>
      <c r="AS54" s="323"/>
      <c r="AT54" s="323"/>
      <c r="AU54" s="323"/>
      <c r="AV54" s="323"/>
      <c r="AW54" s="323"/>
      <c r="AX54" s="323"/>
      <c r="AY54" s="323"/>
      <c r="AZ54" s="323"/>
      <c r="BA54" s="323"/>
      <c r="BB54" s="323"/>
      <c r="BC54" s="323"/>
      <c r="BD54" s="323"/>
      <c r="BE54" s="323"/>
      <c r="BF54" s="323"/>
      <c r="BG54" s="323"/>
      <c r="BH54" s="323"/>
      <c r="BI54" s="323"/>
      <c r="BJ54" s="323"/>
      <c r="BK54" s="323"/>
      <c r="BL54" s="323"/>
      <c r="BM54" s="323"/>
      <c r="BN54" s="323"/>
      <c r="BO54" s="323"/>
      <c r="BP54" s="323"/>
      <c r="BQ54" s="323"/>
      <c r="BR54" s="323"/>
      <c r="BS54" s="323"/>
      <c r="BT54" s="323"/>
      <c r="BU54" s="323"/>
    </row>
    <row r="55" spans="1:73" ht="18.75" customHeight="1" x14ac:dyDescent="0.25">
      <c r="B55" s="399"/>
      <c r="C55" s="399"/>
      <c r="D55" s="321" t="s">
        <v>119</v>
      </c>
      <c r="E55" s="323">
        <v>1500000</v>
      </c>
      <c r="F55" s="323">
        <v>1500000</v>
      </c>
      <c r="G55" s="323">
        <v>1500000</v>
      </c>
      <c r="H55" s="323">
        <v>15000000</v>
      </c>
      <c r="I55" s="323">
        <v>1500000</v>
      </c>
      <c r="J55" s="323">
        <v>1500000</v>
      </c>
      <c r="K55" s="323">
        <v>15000000</v>
      </c>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c r="AT55" s="323"/>
      <c r="AU55" s="323"/>
      <c r="AV55" s="323"/>
      <c r="AW55" s="323"/>
      <c r="AX55" s="323"/>
      <c r="AY55" s="323"/>
      <c r="AZ55" s="323"/>
      <c r="BA55" s="323"/>
      <c r="BB55" s="323"/>
      <c r="BC55" s="323"/>
      <c r="BD55" s="323"/>
      <c r="BE55" s="323"/>
      <c r="BF55" s="323"/>
      <c r="BG55" s="323"/>
      <c r="BH55" s="323"/>
      <c r="BI55" s="323"/>
      <c r="BJ55" s="323"/>
      <c r="BK55" s="323"/>
      <c r="BL55" s="323"/>
      <c r="BM55" s="323"/>
      <c r="BN55" s="323"/>
      <c r="BO55" s="323"/>
      <c r="BP55" s="323"/>
      <c r="BQ55" s="323"/>
      <c r="BR55" s="323"/>
      <c r="BS55" s="323"/>
      <c r="BT55" s="323"/>
      <c r="BU55" s="323"/>
    </row>
    <row r="56" spans="1:73" ht="18.75" customHeight="1" x14ac:dyDescent="0.25">
      <c r="B56" s="399"/>
      <c r="C56" s="399"/>
      <c r="D56" s="321" t="s">
        <v>120</v>
      </c>
      <c r="E56" s="323">
        <v>1500000</v>
      </c>
      <c r="F56" s="323">
        <v>1500000</v>
      </c>
      <c r="G56" s="323">
        <v>1500000</v>
      </c>
      <c r="H56" s="323">
        <v>15000000</v>
      </c>
      <c r="I56" s="323">
        <v>1500000</v>
      </c>
      <c r="J56" s="323">
        <v>1500000</v>
      </c>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c r="AR56" s="323"/>
      <c r="AS56" s="323"/>
      <c r="AT56" s="323"/>
      <c r="AU56" s="323"/>
      <c r="AV56" s="323"/>
      <c r="AW56" s="323"/>
      <c r="AX56" s="323"/>
      <c r="AY56" s="323"/>
      <c r="AZ56" s="323"/>
      <c r="BA56" s="323"/>
      <c r="BB56" s="323"/>
      <c r="BC56" s="323"/>
      <c r="BD56" s="323"/>
      <c r="BE56" s="323"/>
      <c r="BF56" s="323"/>
      <c r="BG56" s="323"/>
      <c r="BH56" s="323"/>
      <c r="BI56" s="323"/>
      <c r="BJ56" s="323"/>
      <c r="BK56" s="323"/>
      <c r="BL56" s="323"/>
      <c r="BM56" s="323"/>
      <c r="BN56" s="323"/>
      <c r="BO56" s="323"/>
      <c r="BP56" s="323"/>
      <c r="BQ56" s="323"/>
      <c r="BR56" s="323"/>
      <c r="BS56" s="323"/>
      <c r="BT56" s="323"/>
      <c r="BU56" s="323"/>
    </row>
    <row r="57" spans="1:73" ht="18.75" customHeight="1" x14ac:dyDescent="0.25">
      <c r="B57" s="399"/>
      <c r="C57" s="399"/>
      <c r="D57" s="321" t="s">
        <v>121</v>
      </c>
      <c r="E57" s="324">
        <f>E77+E76</f>
        <v>5020000</v>
      </c>
      <c r="F57" s="324">
        <f t="shared" ref="F57:BF57" si="73">F77+F76</f>
        <v>1650000</v>
      </c>
      <c r="G57" s="324">
        <f t="shared" si="73"/>
        <v>1044300</v>
      </c>
      <c r="H57" s="324">
        <f t="shared" si="73"/>
        <v>5032000</v>
      </c>
      <c r="I57" s="324">
        <f t="shared" si="73"/>
        <v>1724500</v>
      </c>
      <c r="J57" s="324">
        <f t="shared" si="73"/>
        <v>2882000</v>
      </c>
      <c r="K57" s="324">
        <f t="shared" si="73"/>
        <v>1530000</v>
      </c>
      <c r="L57" s="324">
        <f t="shared" si="73"/>
        <v>3620000</v>
      </c>
      <c r="M57" s="324">
        <f t="shared" si="73"/>
        <v>2050000</v>
      </c>
      <c r="N57" s="324">
        <f t="shared" si="73"/>
        <v>842000</v>
      </c>
      <c r="O57" s="324">
        <f t="shared" si="73"/>
        <v>0</v>
      </c>
      <c r="P57" s="324">
        <f t="shared" si="73"/>
        <v>1255300</v>
      </c>
      <c r="Q57" s="324">
        <f t="shared" si="73"/>
        <v>1612000</v>
      </c>
      <c r="R57" s="324">
        <f t="shared" si="73"/>
        <v>1600000</v>
      </c>
      <c r="S57" s="324">
        <f t="shared" si="73"/>
        <v>1699000</v>
      </c>
      <c r="T57" s="324">
        <f t="shared" si="73"/>
        <v>522500</v>
      </c>
      <c r="U57" s="324">
        <f t="shared" si="73"/>
        <v>220000</v>
      </c>
      <c r="V57" s="324">
        <f t="shared" si="73"/>
        <v>220000</v>
      </c>
      <c r="W57" s="324">
        <f t="shared" si="73"/>
        <v>180000</v>
      </c>
      <c r="X57" s="324">
        <f t="shared" si="73"/>
        <v>80000</v>
      </c>
      <c r="Y57" s="324">
        <f t="shared" si="73"/>
        <v>140000</v>
      </c>
      <c r="Z57" s="324">
        <f t="shared" si="73"/>
        <v>60000</v>
      </c>
      <c r="AA57" s="324">
        <f t="shared" si="73"/>
        <v>0</v>
      </c>
      <c r="AB57" s="324">
        <f t="shared" si="73"/>
        <v>0</v>
      </c>
      <c r="AC57" s="324">
        <f t="shared" si="73"/>
        <v>0</v>
      </c>
      <c r="AD57" s="324">
        <f t="shared" si="73"/>
        <v>0</v>
      </c>
      <c r="AE57" s="324">
        <f t="shared" si="73"/>
        <v>0</v>
      </c>
      <c r="AF57" s="324">
        <f t="shared" si="73"/>
        <v>0</v>
      </c>
      <c r="AG57" s="324">
        <f t="shared" si="73"/>
        <v>0</v>
      </c>
      <c r="AH57" s="324">
        <f t="shared" si="73"/>
        <v>0</v>
      </c>
      <c r="AI57" s="324">
        <f t="shared" si="73"/>
        <v>0</v>
      </c>
      <c r="AJ57" s="324">
        <f t="shared" si="73"/>
        <v>0</v>
      </c>
      <c r="AK57" s="324">
        <f t="shared" si="73"/>
        <v>0</v>
      </c>
      <c r="AL57" s="324">
        <f t="shared" si="73"/>
        <v>0</v>
      </c>
      <c r="AM57" s="324">
        <f t="shared" si="73"/>
        <v>0</v>
      </c>
      <c r="AN57" s="324">
        <f t="shared" si="73"/>
        <v>0</v>
      </c>
      <c r="AO57" s="324">
        <f t="shared" si="73"/>
        <v>0</v>
      </c>
      <c r="AP57" s="324">
        <f t="shared" si="73"/>
        <v>0</v>
      </c>
      <c r="AQ57" s="324">
        <f t="shared" si="73"/>
        <v>0</v>
      </c>
      <c r="AR57" s="324">
        <f t="shared" si="73"/>
        <v>0</v>
      </c>
      <c r="AS57" s="324">
        <f t="shared" si="73"/>
        <v>0</v>
      </c>
      <c r="AT57" s="324">
        <f t="shared" si="73"/>
        <v>0</v>
      </c>
      <c r="AU57" s="324">
        <f t="shared" si="73"/>
        <v>0</v>
      </c>
      <c r="AV57" s="324">
        <f t="shared" si="73"/>
        <v>0</v>
      </c>
      <c r="AW57" s="324">
        <f t="shared" si="73"/>
        <v>0</v>
      </c>
      <c r="AX57" s="324">
        <f t="shared" si="73"/>
        <v>0</v>
      </c>
      <c r="AY57" s="324">
        <f t="shared" si="73"/>
        <v>0</v>
      </c>
      <c r="AZ57" s="324">
        <f t="shared" si="73"/>
        <v>0</v>
      </c>
      <c r="BA57" s="324">
        <f t="shared" si="73"/>
        <v>0</v>
      </c>
      <c r="BB57" s="324">
        <f t="shared" si="73"/>
        <v>0</v>
      </c>
      <c r="BC57" s="324">
        <f t="shared" si="73"/>
        <v>0</v>
      </c>
      <c r="BD57" s="324">
        <f t="shared" si="73"/>
        <v>0</v>
      </c>
      <c r="BE57" s="324">
        <f t="shared" si="73"/>
        <v>0</v>
      </c>
      <c r="BF57" s="324">
        <f t="shared" si="73"/>
        <v>0</v>
      </c>
      <c r="BG57" s="324">
        <f t="shared" ref="BG57:BU57" si="74">BG77+BG76</f>
        <v>0</v>
      </c>
      <c r="BH57" s="324">
        <f t="shared" si="74"/>
        <v>0</v>
      </c>
      <c r="BI57" s="324">
        <f t="shared" si="74"/>
        <v>0</v>
      </c>
      <c r="BJ57" s="324">
        <f t="shared" si="74"/>
        <v>0</v>
      </c>
      <c r="BK57" s="324">
        <f t="shared" si="74"/>
        <v>0</v>
      </c>
      <c r="BL57" s="324">
        <f t="shared" si="74"/>
        <v>0</v>
      </c>
      <c r="BM57" s="324">
        <f t="shared" si="74"/>
        <v>0</v>
      </c>
      <c r="BN57" s="324">
        <f t="shared" si="74"/>
        <v>0</v>
      </c>
      <c r="BO57" s="324">
        <f t="shared" si="74"/>
        <v>0</v>
      </c>
      <c r="BP57" s="324">
        <f t="shared" si="74"/>
        <v>0</v>
      </c>
      <c r="BQ57" s="324">
        <f t="shared" si="74"/>
        <v>0</v>
      </c>
      <c r="BR57" s="324">
        <f t="shared" si="74"/>
        <v>0</v>
      </c>
      <c r="BS57" s="324">
        <f t="shared" si="74"/>
        <v>0</v>
      </c>
      <c r="BT57" s="324">
        <f t="shared" si="74"/>
        <v>0</v>
      </c>
      <c r="BU57" s="324">
        <f t="shared" si="74"/>
        <v>0</v>
      </c>
    </row>
    <row r="58" spans="1:73" ht="18.75" customHeight="1" x14ac:dyDescent="0.25">
      <c r="B58" s="399"/>
      <c r="C58" s="399"/>
      <c r="D58" s="321" t="s">
        <v>122</v>
      </c>
      <c r="E58" s="324">
        <f>E92+E105+E118</f>
        <v>0</v>
      </c>
      <c r="F58" s="324">
        <f t="shared" ref="F58:BF58" si="75">F92+F105+F118</f>
        <v>0</v>
      </c>
      <c r="G58" s="324">
        <f t="shared" si="75"/>
        <v>0</v>
      </c>
      <c r="H58" s="324">
        <f t="shared" si="75"/>
        <v>0</v>
      </c>
      <c r="I58" s="324">
        <f t="shared" si="75"/>
        <v>0</v>
      </c>
      <c r="J58" s="324">
        <f t="shared" si="75"/>
        <v>0</v>
      </c>
      <c r="K58" s="324">
        <f t="shared" si="75"/>
        <v>0</v>
      </c>
      <c r="L58" s="324">
        <f t="shared" si="75"/>
        <v>0</v>
      </c>
      <c r="M58" s="324">
        <f t="shared" si="75"/>
        <v>0</v>
      </c>
      <c r="N58" s="324">
        <f t="shared" si="75"/>
        <v>0</v>
      </c>
      <c r="O58" s="324">
        <f t="shared" si="75"/>
        <v>0</v>
      </c>
      <c r="P58" s="324">
        <f t="shared" si="75"/>
        <v>0</v>
      </c>
      <c r="Q58" s="324">
        <f t="shared" si="75"/>
        <v>0</v>
      </c>
      <c r="R58" s="324">
        <f t="shared" si="75"/>
        <v>0</v>
      </c>
      <c r="S58" s="324">
        <f t="shared" si="75"/>
        <v>0</v>
      </c>
      <c r="T58" s="324">
        <f t="shared" si="75"/>
        <v>0</v>
      </c>
      <c r="U58" s="324">
        <f t="shared" si="75"/>
        <v>0</v>
      </c>
      <c r="V58" s="324">
        <f t="shared" si="75"/>
        <v>0</v>
      </c>
      <c r="W58" s="324">
        <f t="shared" si="75"/>
        <v>0</v>
      </c>
      <c r="X58" s="324">
        <f t="shared" si="75"/>
        <v>0</v>
      </c>
      <c r="Y58" s="324">
        <f t="shared" si="75"/>
        <v>0</v>
      </c>
      <c r="Z58" s="324">
        <f t="shared" si="75"/>
        <v>0</v>
      </c>
      <c r="AA58" s="324">
        <f t="shared" si="75"/>
        <v>0</v>
      </c>
      <c r="AB58" s="324">
        <f t="shared" si="75"/>
        <v>0</v>
      </c>
      <c r="AC58" s="324">
        <f t="shared" si="75"/>
        <v>0</v>
      </c>
      <c r="AD58" s="324">
        <f t="shared" si="75"/>
        <v>0</v>
      </c>
      <c r="AE58" s="324">
        <f t="shared" si="75"/>
        <v>0</v>
      </c>
      <c r="AF58" s="324">
        <f t="shared" si="75"/>
        <v>0</v>
      </c>
      <c r="AG58" s="324">
        <f t="shared" si="75"/>
        <v>0</v>
      </c>
      <c r="AH58" s="324">
        <f t="shared" si="75"/>
        <v>0</v>
      </c>
      <c r="AI58" s="324">
        <f t="shared" si="75"/>
        <v>0</v>
      </c>
      <c r="AJ58" s="324">
        <f t="shared" si="75"/>
        <v>0</v>
      </c>
      <c r="AK58" s="324">
        <f t="shared" si="75"/>
        <v>0</v>
      </c>
      <c r="AL58" s="324">
        <f t="shared" si="75"/>
        <v>0</v>
      </c>
      <c r="AM58" s="324">
        <f t="shared" si="75"/>
        <v>0</v>
      </c>
      <c r="AN58" s="324">
        <f t="shared" si="75"/>
        <v>0</v>
      </c>
      <c r="AO58" s="324">
        <f t="shared" si="75"/>
        <v>0</v>
      </c>
      <c r="AP58" s="324">
        <f t="shared" si="75"/>
        <v>0</v>
      </c>
      <c r="AQ58" s="324">
        <f t="shared" si="75"/>
        <v>0</v>
      </c>
      <c r="AR58" s="324">
        <f t="shared" si="75"/>
        <v>0</v>
      </c>
      <c r="AS58" s="324">
        <f t="shared" si="75"/>
        <v>0</v>
      </c>
      <c r="AT58" s="324">
        <f t="shared" si="75"/>
        <v>0</v>
      </c>
      <c r="AU58" s="324">
        <f t="shared" si="75"/>
        <v>0</v>
      </c>
      <c r="AV58" s="324">
        <f t="shared" si="75"/>
        <v>0</v>
      </c>
      <c r="AW58" s="324">
        <f t="shared" si="75"/>
        <v>0</v>
      </c>
      <c r="AX58" s="324">
        <f t="shared" si="75"/>
        <v>0</v>
      </c>
      <c r="AY58" s="324">
        <f t="shared" si="75"/>
        <v>0</v>
      </c>
      <c r="AZ58" s="324">
        <f t="shared" si="75"/>
        <v>0</v>
      </c>
      <c r="BA58" s="324">
        <f t="shared" si="75"/>
        <v>0</v>
      </c>
      <c r="BB58" s="324">
        <f t="shared" si="75"/>
        <v>0</v>
      </c>
      <c r="BC58" s="324">
        <f t="shared" si="75"/>
        <v>0</v>
      </c>
      <c r="BD58" s="324">
        <f t="shared" si="75"/>
        <v>0</v>
      </c>
      <c r="BE58" s="324">
        <f t="shared" si="75"/>
        <v>0</v>
      </c>
      <c r="BF58" s="324">
        <f t="shared" si="75"/>
        <v>0</v>
      </c>
      <c r="BG58" s="324">
        <f t="shared" ref="BG58:BU58" si="76">BG92+BG105+BG118</f>
        <v>0</v>
      </c>
      <c r="BH58" s="324">
        <f t="shared" si="76"/>
        <v>0</v>
      </c>
      <c r="BI58" s="324">
        <f t="shared" si="76"/>
        <v>0</v>
      </c>
      <c r="BJ58" s="324">
        <f t="shared" si="76"/>
        <v>0</v>
      </c>
      <c r="BK58" s="324">
        <f t="shared" si="76"/>
        <v>0</v>
      </c>
      <c r="BL58" s="324">
        <f t="shared" si="76"/>
        <v>0</v>
      </c>
      <c r="BM58" s="324">
        <f t="shared" si="76"/>
        <v>0</v>
      </c>
      <c r="BN58" s="324">
        <f t="shared" si="76"/>
        <v>0</v>
      </c>
      <c r="BO58" s="324">
        <f t="shared" si="76"/>
        <v>0</v>
      </c>
      <c r="BP58" s="324">
        <f t="shared" si="76"/>
        <v>0</v>
      </c>
      <c r="BQ58" s="324">
        <f t="shared" si="76"/>
        <v>0</v>
      </c>
      <c r="BR58" s="324">
        <f t="shared" si="76"/>
        <v>0</v>
      </c>
      <c r="BS58" s="324">
        <f t="shared" si="76"/>
        <v>0</v>
      </c>
      <c r="BT58" s="324">
        <f t="shared" si="76"/>
        <v>0</v>
      </c>
      <c r="BU58" s="324">
        <f t="shared" si="76"/>
        <v>0</v>
      </c>
    </row>
    <row r="59" spans="1:73" ht="18.75" customHeight="1" x14ac:dyDescent="0.25">
      <c r="B59" s="399"/>
      <c r="C59" s="399"/>
      <c r="D59" s="321" t="s">
        <v>61</v>
      </c>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3"/>
      <c r="BQ59" s="323"/>
      <c r="BR59" s="323"/>
      <c r="BS59" s="323"/>
      <c r="BT59" s="323"/>
      <c r="BU59" s="323"/>
    </row>
    <row r="60" spans="1:73" ht="21.75" customHeight="1" x14ac:dyDescent="0.25">
      <c r="A60" s="287" t="s">
        <v>38</v>
      </c>
      <c r="B60" s="399"/>
      <c r="C60" s="399"/>
      <c r="D60" s="325" t="s">
        <v>39</v>
      </c>
      <c r="E60" s="326">
        <f t="shared" ref="E60:BB60" si="77">E52+E59+E54+E57+E58</f>
        <v>6928000</v>
      </c>
      <c r="F60" s="326">
        <f t="shared" si="77"/>
        <v>2189606</v>
      </c>
      <c r="G60" s="326">
        <f t="shared" si="77"/>
        <v>2093632</v>
      </c>
      <c r="H60" s="326">
        <f t="shared" si="77"/>
        <v>5707505</v>
      </c>
      <c r="I60" s="326">
        <f t="shared" si="77"/>
        <v>2680741</v>
      </c>
      <c r="J60" s="326">
        <f t="shared" si="77"/>
        <v>4465538</v>
      </c>
      <c r="K60" s="326">
        <f t="shared" si="77"/>
        <v>1783200</v>
      </c>
      <c r="L60" s="326">
        <f t="shared" si="77"/>
        <v>4284943</v>
      </c>
      <c r="M60" s="326">
        <f t="shared" si="77"/>
        <v>2397584</v>
      </c>
      <c r="N60" s="326">
        <f t="shared" si="77"/>
        <v>989801</v>
      </c>
      <c r="O60" s="326">
        <f t="shared" si="77"/>
        <v>0</v>
      </c>
      <c r="P60" s="326">
        <f t="shared" si="77"/>
        <v>1409710</v>
      </c>
      <c r="Q60" s="326">
        <f t="shared" si="77"/>
        <v>1884546</v>
      </c>
      <c r="R60" s="326">
        <f t="shared" si="77"/>
        <v>1767263</v>
      </c>
      <c r="S60" s="326">
        <f t="shared" si="77"/>
        <v>1815656</v>
      </c>
      <c r="T60" s="326">
        <f t="shared" si="77"/>
        <v>589700</v>
      </c>
      <c r="U60" s="326">
        <f t="shared" si="77"/>
        <v>1055900</v>
      </c>
      <c r="V60" s="326">
        <f t="shared" si="77"/>
        <v>254872</v>
      </c>
      <c r="W60" s="326">
        <f t="shared" si="77"/>
        <v>211929</v>
      </c>
      <c r="X60" s="326">
        <f t="shared" si="77"/>
        <v>123029</v>
      </c>
      <c r="Y60" s="326">
        <f>Y52+Y59+Y54+Y57+Y58</f>
        <v>140000</v>
      </c>
      <c r="Z60" s="326">
        <f t="shared" si="77"/>
        <v>80658</v>
      </c>
      <c r="AA60" s="326">
        <f t="shared" si="77"/>
        <v>0</v>
      </c>
      <c r="AB60" s="326">
        <f t="shared" si="77"/>
        <v>0</v>
      </c>
      <c r="AC60" s="326">
        <f t="shared" si="77"/>
        <v>0</v>
      </c>
      <c r="AD60" s="326">
        <f t="shared" si="77"/>
        <v>0</v>
      </c>
      <c r="AE60" s="326">
        <f t="shared" si="77"/>
        <v>0</v>
      </c>
      <c r="AF60" s="326">
        <f t="shared" si="77"/>
        <v>0</v>
      </c>
      <c r="AG60" s="326">
        <f t="shared" si="77"/>
        <v>0</v>
      </c>
      <c r="AH60" s="326">
        <f t="shared" si="77"/>
        <v>0</v>
      </c>
      <c r="AI60" s="326">
        <f t="shared" si="77"/>
        <v>0</v>
      </c>
      <c r="AJ60" s="326">
        <f t="shared" si="77"/>
        <v>0</v>
      </c>
      <c r="AK60" s="326">
        <f t="shared" si="77"/>
        <v>0</v>
      </c>
      <c r="AL60" s="326">
        <f t="shared" si="77"/>
        <v>0</v>
      </c>
      <c r="AM60" s="326">
        <f t="shared" si="77"/>
        <v>0</v>
      </c>
      <c r="AN60" s="326">
        <f t="shared" si="77"/>
        <v>0</v>
      </c>
      <c r="AO60" s="326">
        <f t="shared" si="77"/>
        <v>0</v>
      </c>
      <c r="AP60" s="326">
        <f t="shared" si="77"/>
        <v>0</v>
      </c>
      <c r="AQ60" s="326">
        <f t="shared" si="77"/>
        <v>0</v>
      </c>
      <c r="AR60" s="326">
        <f t="shared" si="77"/>
        <v>0</v>
      </c>
      <c r="AS60" s="326">
        <f t="shared" si="77"/>
        <v>0</v>
      </c>
      <c r="AT60" s="326">
        <f t="shared" si="77"/>
        <v>0</v>
      </c>
      <c r="AU60" s="326">
        <f t="shared" si="77"/>
        <v>0</v>
      </c>
      <c r="AV60" s="326">
        <f t="shared" si="77"/>
        <v>0</v>
      </c>
      <c r="AW60" s="326">
        <f t="shared" si="77"/>
        <v>0</v>
      </c>
      <c r="AX60" s="326">
        <f t="shared" si="77"/>
        <v>0</v>
      </c>
      <c r="AY60" s="326">
        <f t="shared" si="77"/>
        <v>0</v>
      </c>
      <c r="AZ60" s="326">
        <f t="shared" si="77"/>
        <v>0</v>
      </c>
      <c r="BA60" s="326">
        <f t="shared" si="77"/>
        <v>0</v>
      </c>
      <c r="BB60" s="326">
        <f t="shared" si="77"/>
        <v>0</v>
      </c>
      <c r="BC60" s="326">
        <f t="shared" ref="BC60:BU60" si="78">BC52+BC59+BC54+BC57+BC58</f>
        <v>0</v>
      </c>
      <c r="BD60" s="326">
        <f t="shared" si="78"/>
        <v>0</v>
      </c>
      <c r="BE60" s="326">
        <f t="shared" si="78"/>
        <v>0</v>
      </c>
      <c r="BF60" s="326">
        <f t="shared" si="78"/>
        <v>0</v>
      </c>
      <c r="BG60" s="326">
        <f t="shared" si="78"/>
        <v>0</v>
      </c>
      <c r="BH60" s="326">
        <f t="shared" si="78"/>
        <v>0</v>
      </c>
      <c r="BI60" s="326">
        <f t="shared" si="78"/>
        <v>0</v>
      </c>
      <c r="BJ60" s="326">
        <f t="shared" si="78"/>
        <v>0</v>
      </c>
      <c r="BK60" s="326">
        <f t="shared" si="78"/>
        <v>0</v>
      </c>
      <c r="BL60" s="326">
        <f t="shared" si="78"/>
        <v>0</v>
      </c>
      <c r="BM60" s="326">
        <f t="shared" si="78"/>
        <v>0</v>
      </c>
      <c r="BN60" s="326">
        <f t="shared" si="78"/>
        <v>0</v>
      </c>
      <c r="BO60" s="326">
        <f t="shared" si="78"/>
        <v>0</v>
      </c>
      <c r="BP60" s="326">
        <f t="shared" si="78"/>
        <v>0</v>
      </c>
      <c r="BQ60" s="326">
        <f t="shared" si="78"/>
        <v>0</v>
      </c>
      <c r="BR60" s="326">
        <f t="shared" si="78"/>
        <v>0</v>
      </c>
      <c r="BS60" s="326">
        <f t="shared" si="78"/>
        <v>0</v>
      </c>
      <c r="BT60" s="326">
        <f t="shared" si="78"/>
        <v>0</v>
      </c>
      <c r="BU60" s="326">
        <f t="shared" si="78"/>
        <v>0</v>
      </c>
    </row>
    <row r="61" spans="1:73" ht="35.25" customHeight="1" x14ac:dyDescent="0.25">
      <c r="B61" s="399"/>
      <c r="C61" s="399"/>
      <c r="D61" s="321" t="s">
        <v>123</v>
      </c>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322"/>
      <c r="BJ61" s="322"/>
      <c r="BK61" s="322"/>
      <c r="BL61" s="322"/>
      <c r="BM61" s="322"/>
      <c r="BN61" s="322"/>
      <c r="BO61" s="322"/>
      <c r="BP61" s="322"/>
      <c r="BQ61" s="322"/>
      <c r="BR61" s="322"/>
      <c r="BS61" s="322"/>
      <c r="BT61" s="322"/>
      <c r="BU61" s="322"/>
    </row>
    <row r="62" spans="1:73" ht="36" customHeight="1" x14ac:dyDescent="0.25">
      <c r="B62" s="399"/>
      <c r="C62" s="399"/>
      <c r="D62" s="327" t="s">
        <v>124</v>
      </c>
      <c r="E62" s="326">
        <f t="shared" ref="E62:BB62" si="79">E51+E60-E61</f>
        <v>35728000</v>
      </c>
      <c r="F62" s="326">
        <f t="shared" si="79"/>
        <v>17789606</v>
      </c>
      <c r="G62" s="326">
        <f t="shared" si="79"/>
        <v>23693632</v>
      </c>
      <c r="H62" s="326">
        <f t="shared" si="79"/>
        <v>27307505</v>
      </c>
      <c r="I62" s="326">
        <f t="shared" si="79"/>
        <v>21880741</v>
      </c>
      <c r="J62" s="326">
        <f t="shared" si="79"/>
        <v>29665538</v>
      </c>
      <c r="K62" s="326">
        <f t="shared" si="79"/>
        <v>20483200</v>
      </c>
      <c r="L62" s="326">
        <f t="shared" si="79"/>
        <v>22984943</v>
      </c>
      <c r="M62" s="326">
        <f t="shared" si="79"/>
        <v>23297584</v>
      </c>
      <c r="N62" s="326">
        <f t="shared" si="79"/>
        <v>12989801</v>
      </c>
      <c r="O62" s="326">
        <f t="shared" si="79"/>
        <v>9600000</v>
      </c>
      <c r="P62" s="326">
        <f t="shared" si="79"/>
        <v>16409710</v>
      </c>
      <c r="Q62" s="326">
        <f t="shared" si="79"/>
        <v>20784546</v>
      </c>
      <c r="R62" s="326">
        <f t="shared" si="79"/>
        <v>24717263</v>
      </c>
      <c r="S62" s="326">
        <f t="shared" si="79"/>
        <v>22215656</v>
      </c>
      <c r="T62" s="326">
        <f t="shared" si="79"/>
        <v>14089700</v>
      </c>
      <c r="U62" s="326">
        <f t="shared" si="79"/>
        <v>9555900</v>
      </c>
      <c r="V62" s="326">
        <f t="shared" si="79"/>
        <v>8254872</v>
      </c>
      <c r="W62" s="326">
        <f t="shared" si="79"/>
        <v>7211929</v>
      </c>
      <c r="X62" s="326">
        <f t="shared" si="79"/>
        <v>5623029</v>
      </c>
      <c r="Y62" s="326">
        <f t="shared" si="79"/>
        <v>6140000</v>
      </c>
      <c r="Z62" s="326">
        <f t="shared" si="79"/>
        <v>5280658</v>
      </c>
      <c r="AA62" s="326">
        <f t="shared" si="79"/>
        <v>3900000</v>
      </c>
      <c r="AB62" s="326">
        <f t="shared" si="79"/>
        <v>4200000</v>
      </c>
      <c r="AC62" s="326">
        <f t="shared" si="79"/>
        <v>3900000</v>
      </c>
      <c r="AD62" s="326">
        <f t="shared" si="79"/>
        <v>2000000</v>
      </c>
      <c r="AE62" s="326">
        <f t="shared" si="79"/>
        <v>4500000</v>
      </c>
      <c r="AF62" s="326">
        <f t="shared" si="79"/>
        <v>3600000</v>
      </c>
      <c r="AG62" s="326">
        <f t="shared" si="79"/>
        <v>4200000</v>
      </c>
      <c r="AH62" s="326">
        <f t="shared" si="79"/>
        <v>4500000</v>
      </c>
      <c r="AI62" s="326">
        <f t="shared" si="79"/>
        <v>4800000</v>
      </c>
      <c r="AJ62" s="326">
        <f t="shared" si="79"/>
        <v>4200000</v>
      </c>
      <c r="AK62" s="326">
        <f t="shared" si="79"/>
        <v>3300000</v>
      </c>
      <c r="AL62" s="326">
        <f t="shared" si="79"/>
        <v>2600000</v>
      </c>
      <c r="AM62" s="326">
        <f t="shared" si="79"/>
        <v>2400000</v>
      </c>
      <c r="AN62" s="326">
        <f t="shared" si="79"/>
        <v>3600000</v>
      </c>
      <c r="AO62" s="326">
        <f t="shared" si="79"/>
        <v>1800000</v>
      </c>
      <c r="AP62" s="326">
        <f t="shared" si="79"/>
        <v>3000000</v>
      </c>
      <c r="AQ62" s="326">
        <f t="shared" si="79"/>
        <v>7800000</v>
      </c>
      <c r="AR62" s="326">
        <f t="shared" si="79"/>
        <v>7200000</v>
      </c>
      <c r="AS62" s="326">
        <f t="shared" si="79"/>
        <v>3900000</v>
      </c>
      <c r="AT62" s="326">
        <f t="shared" si="79"/>
        <v>2600000</v>
      </c>
      <c r="AU62" s="326">
        <f t="shared" si="79"/>
        <v>2200000</v>
      </c>
      <c r="AV62" s="326">
        <f t="shared" si="79"/>
        <v>2600000</v>
      </c>
      <c r="AW62" s="326">
        <f t="shared" si="79"/>
        <v>2600000</v>
      </c>
      <c r="AX62" s="326">
        <f t="shared" si="79"/>
        <v>2000000</v>
      </c>
      <c r="AY62" s="326">
        <f t="shared" si="79"/>
        <v>220000</v>
      </c>
      <c r="AZ62" s="326">
        <f t="shared" si="79"/>
        <v>2100000</v>
      </c>
      <c r="BA62" s="326">
        <f t="shared" si="79"/>
        <v>1500000</v>
      </c>
      <c r="BB62" s="326">
        <f t="shared" si="79"/>
        <v>0</v>
      </c>
      <c r="BC62" s="326">
        <f t="shared" ref="BC62:BU62" si="80">BC51+BC60-BC61</f>
        <v>0</v>
      </c>
      <c r="BD62" s="326">
        <f t="shared" si="80"/>
        <v>0</v>
      </c>
      <c r="BE62" s="326">
        <f t="shared" si="80"/>
        <v>0</v>
      </c>
      <c r="BF62" s="326">
        <f t="shared" si="80"/>
        <v>0</v>
      </c>
      <c r="BG62" s="326">
        <f t="shared" si="80"/>
        <v>0</v>
      </c>
      <c r="BH62" s="326">
        <f t="shared" si="80"/>
        <v>0</v>
      </c>
      <c r="BI62" s="326">
        <f t="shared" si="80"/>
        <v>0</v>
      </c>
      <c r="BJ62" s="326">
        <f t="shared" si="80"/>
        <v>0</v>
      </c>
      <c r="BK62" s="326">
        <f t="shared" si="80"/>
        <v>0</v>
      </c>
      <c r="BL62" s="326">
        <f t="shared" si="80"/>
        <v>0</v>
      </c>
      <c r="BM62" s="326">
        <f t="shared" si="80"/>
        <v>0</v>
      </c>
      <c r="BN62" s="326">
        <f t="shared" si="80"/>
        <v>0</v>
      </c>
      <c r="BO62" s="326">
        <f t="shared" si="80"/>
        <v>0</v>
      </c>
      <c r="BP62" s="326">
        <f t="shared" si="80"/>
        <v>0</v>
      </c>
      <c r="BQ62" s="326">
        <f t="shared" si="80"/>
        <v>0</v>
      </c>
      <c r="BR62" s="326">
        <f t="shared" si="80"/>
        <v>0</v>
      </c>
      <c r="BS62" s="326">
        <f t="shared" si="80"/>
        <v>0</v>
      </c>
      <c r="BT62" s="326">
        <f t="shared" si="80"/>
        <v>0</v>
      </c>
      <c r="BU62" s="326">
        <f t="shared" si="80"/>
        <v>0</v>
      </c>
    </row>
    <row r="63" spans="1:73" ht="21" customHeight="1" x14ac:dyDescent="0.25">
      <c r="B63" s="399"/>
      <c r="C63" s="399"/>
      <c r="D63" s="325" t="s">
        <v>125</v>
      </c>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2"/>
      <c r="BB63" s="322"/>
      <c r="BC63" s="322"/>
      <c r="BD63" s="322"/>
      <c r="BE63" s="322"/>
      <c r="BF63" s="322"/>
      <c r="BG63" s="322"/>
      <c r="BH63" s="322"/>
      <c r="BI63" s="322"/>
      <c r="BJ63" s="322"/>
      <c r="BK63" s="322"/>
      <c r="BL63" s="322"/>
      <c r="BM63" s="322"/>
      <c r="BN63" s="322"/>
      <c r="BO63" s="322"/>
      <c r="BP63" s="322"/>
      <c r="BQ63" s="322"/>
      <c r="BR63" s="322"/>
      <c r="BS63" s="322"/>
      <c r="BT63" s="322"/>
      <c r="BU63" s="322"/>
    </row>
    <row r="64" spans="1:73" ht="20.25" customHeight="1" x14ac:dyDescent="0.25">
      <c r="B64" s="399"/>
      <c r="C64" s="399"/>
      <c r="D64" s="321" t="s">
        <v>13</v>
      </c>
      <c r="E64" s="328" t="s">
        <v>688</v>
      </c>
      <c r="F64" s="328" t="s">
        <v>689</v>
      </c>
      <c r="G64" s="328" t="s">
        <v>690</v>
      </c>
      <c r="H64" s="328" t="s">
        <v>689</v>
      </c>
      <c r="I64" s="328" t="s">
        <v>689</v>
      </c>
      <c r="J64" s="328" t="s">
        <v>689</v>
      </c>
      <c r="K64" s="328" t="s">
        <v>691</v>
      </c>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8"/>
      <c r="AY64" s="328"/>
      <c r="AZ64" s="328"/>
      <c r="BA64" s="328"/>
      <c r="BB64" s="328"/>
      <c r="BC64" s="328"/>
      <c r="BD64" s="328"/>
      <c r="BE64" s="328"/>
      <c r="BF64" s="328"/>
      <c r="BG64" s="328"/>
      <c r="BH64" s="328"/>
      <c r="BI64" s="328"/>
      <c r="BJ64" s="328"/>
      <c r="BK64" s="328"/>
      <c r="BL64" s="328"/>
      <c r="BM64" s="328"/>
      <c r="BN64" s="328"/>
      <c r="BO64" s="328"/>
      <c r="BP64" s="328"/>
      <c r="BQ64" s="328"/>
      <c r="BR64" s="328"/>
      <c r="BS64" s="328"/>
      <c r="BT64" s="328"/>
      <c r="BU64" s="328"/>
    </row>
    <row r="65" spans="2:73" ht="18.75" customHeight="1" x14ac:dyDescent="0.25">
      <c r="B65" s="399"/>
      <c r="C65" s="399"/>
      <c r="D65" s="321" t="s">
        <v>12</v>
      </c>
      <c r="E65" s="328" t="s">
        <v>692</v>
      </c>
      <c r="F65" s="328" t="s">
        <v>693</v>
      </c>
      <c r="G65" s="328" t="s">
        <v>691</v>
      </c>
      <c r="H65" s="328" t="s">
        <v>693</v>
      </c>
      <c r="I65" s="328" t="s">
        <v>693</v>
      </c>
      <c r="J65" s="328" t="s">
        <v>693</v>
      </c>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8"/>
      <c r="AU65" s="328"/>
      <c r="AV65" s="328"/>
      <c r="AW65" s="328"/>
      <c r="AX65" s="328"/>
      <c r="AY65" s="328"/>
      <c r="AZ65" s="328"/>
      <c r="BA65" s="328"/>
      <c r="BB65" s="328"/>
      <c r="BC65" s="328"/>
      <c r="BD65" s="328"/>
      <c r="BE65" s="328"/>
      <c r="BF65" s="328"/>
      <c r="BG65" s="328"/>
      <c r="BH65" s="328"/>
      <c r="BI65" s="328"/>
      <c r="BJ65" s="328"/>
      <c r="BK65" s="328"/>
      <c r="BL65" s="328"/>
      <c r="BM65" s="328"/>
      <c r="BN65" s="328"/>
      <c r="BO65" s="328"/>
      <c r="BP65" s="328"/>
      <c r="BQ65" s="328"/>
      <c r="BR65" s="328"/>
      <c r="BS65" s="328"/>
      <c r="BT65" s="328"/>
      <c r="BU65" s="328"/>
    </row>
    <row r="66" spans="2:73" ht="18" customHeight="1" x14ac:dyDescent="0.25">
      <c r="B66" s="399"/>
      <c r="C66" s="399"/>
      <c r="D66" s="321" t="s">
        <v>126</v>
      </c>
      <c r="E66" s="322">
        <v>10020200</v>
      </c>
      <c r="F66" s="322">
        <v>684606</v>
      </c>
      <c r="G66" s="322">
        <v>2771738</v>
      </c>
      <c r="H66" s="322">
        <v>1212739</v>
      </c>
      <c r="I66" s="322">
        <v>1462702</v>
      </c>
      <c r="J66" s="322">
        <v>146038</v>
      </c>
      <c r="K66" s="322">
        <v>314476</v>
      </c>
      <c r="L66" s="322">
        <v>154943</v>
      </c>
      <c r="M66" s="322">
        <v>696248</v>
      </c>
      <c r="N66" s="322">
        <v>2738354</v>
      </c>
      <c r="O66" s="322"/>
      <c r="P66" s="322">
        <v>136771</v>
      </c>
      <c r="Q66" s="322">
        <v>25960</v>
      </c>
      <c r="R66" s="322">
        <v>299763</v>
      </c>
      <c r="S66" s="322">
        <v>221333</v>
      </c>
      <c r="T66" s="322">
        <v>12350</v>
      </c>
      <c r="U66" s="322">
        <v>535900</v>
      </c>
      <c r="V66" s="322">
        <v>14872</v>
      </c>
      <c r="W66" s="322">
        <v>151929</v>
      </c>
      <c r="X66" s="322">
        <v>223029</v>
      </c>
      <c r="Y66" s="322">
        <v>71392</v>
      </c>
      <c r="Z66" s="322">
        <v>920658</v>
      </c>
      <c r="AA66" s="322">
        <v>2600000</v>
      </c>
      <c r="AB66" s="322">
        <v>2900000</v>
      </c>
      <c r="AC66" s="322">
        <v>2700000</v>
      </c>
      <c r="AD66" s="322">
        <v>700000</v>
      </c>
      <c r="AE66" s="322">
        <v>2800000</v>
      </c>
      <c r="AF66" s="322">
        <v>2400000</v>
      </c>
      <c r="AG66" s="322">
        <v>2800000</v>
      </c>
      <c r="AH66" s="322">
        <v>1800000</v>
      </c>
      <c r="AI66" s="322">
        <v>2800000</v>
      </c>
      <c r="AJ66" s="322">
        <v>2800000</v>
      </c>
      <c r="AK66" s="322">
        <v>2200000</v>
      </c>
      <c r="AL66" s="322">
        <v>1800000</v>
      </c>
      <c r="AM66" s="322">
        <v>1300000</v>
      </c>
      <c r="AN66" s="322">
        <v>2400000</v>
      </c>
      <c r="AO66" s="322">
        <v>1200000</v>
      </c>
      <c r="AP66" s="322">
        <v>1600000</v>
      </c>
      <c r="AQ66" s="322">
        <v>4800000</v>
      </c>
      <c r="AR66" s="322">
        <v>4800000</v>
      </c>
      <c r="AS66" s="322">
        <v>1950000</v>
      </c>
      <c r="AT66" s="322">
        <v>1200000</v>
      </c>
      <c r="AU66" s="322">
        <v>1000000</v>
      </c>
      <c r="AV66" s="322">
        <v>1100000</v>
      </c>
      <c r="AW66" s="322">
        <v>800000</v>
      </c>
      <c r="AX66" s="322">
        <v>700000</v>
      </c>
      <c r="AY66" s="322">
        <v>1200000</v>
      </c>
      <c r="AZ66" s="322"/>
      <c r="BA66" s="322"/>
      <c r="BB66" s="322"/>
      <c r="BC66" s="322"/>
      <c r="BD66" s="322"/>
      <c r="BE66" s="322"/>
      <c r="BF66" s="322"/>
      <c r="BG66" s="322"/>
      <c r="BH66" s="322"/>
      <c r="BI66" s="322"/>
      <c r="BJ66" s="322"/>
      <c r="BK66" s="322"/>
      <c r="BL66" s="322"/>
      <c r="BM66" s="322"/>
      <c r="BN66" s="322"/>
      <c r="BO66" s="322"/>
      <c r="BP66" s="322"/>
      <c r="BQ66" s="322"/>
      <c r="BR66" s="322"/>
      <c r="BS66" s="322"/>
      <c r="BT66" s="322"/>
      <c r="BU66" s="322"/>
    </row>
    <row r="67" spans="2:73" ht="18" customHeight="1" x14ac:dyDescent="0.25">
      <c r="B67" s="399"/>
      <c r="C67" s="399"/>
      <c r="D67" s="321" t="s">
        <v>234</v>
      </c>
      <c r="E67" s="322">
        <v>84500000</v>
      </c>
      <c r="F67" s="322">
        <v>36000000</v>
      </c>
      <c r="G67" s="322">
        <v>40000000</v>
      </c>
      <c r="H67" s="322">
        <v>44400000</v>
      </c>
      <c r="I67" s="322">
        <v>43500000</v>
      </c>
      <c r="J67" s="322">
        <v>59000000</v>
      </c>
      <c r="K67" s="322">
        <v>27500000</v>
      </c>
      <c r="L67" s="322">
        <v>38000000</v>
      </c>
      <c r="M67" s="322">
        <v>39500000</v>
      </c>
      <c r="N67" s="322">
        <v>17000000</v>
      </c>
      <c r="O67" s="322"/>
      <c r="P67" s="322">
        <v>30000000</v>
      </c>
      <c r="Q67" s="322">
        <v>38000000</v>
      </c>
      <c r="R67" s="322">
        <v>43500000</v>
      </c>
      <c r="S67" s="322">
        <v>26000000</v>
      </c>
      <c r="T67" s="322">
        <v>18300000</v>
      </c>
      <c r="U67" s="322">
        <v>10500000</v>
      </c>
      <c r="V67" s="322">
        <v>10500000</v>
      </c>
      <c r="W67" s="322">
        <v>8000000</v>
      </c>
      <c r="X67" s="322">
        <v>6000000</v>
      </c>
      <c r="Y67" s="322">
        <v>6500000</v>
      </c>
      <c r="Z67" s="322">
        <v>5500000</v>
      </c>
      <c r="AA67" s="322">
        <v>3500000</v>
      </c>
      <c r="AB67" s="322">
        <v>4000000</v>
      </c>
      <c r="AC67" s="322">
        <v>3000000</v>
      </c>
      <c r="AD67" s="322"/>
      <c r="AE67" s="322">
        <v>4000000</v>
      </c>
      <c r="AF67" s="322">
        <v>3500000</v>
      </c>
      <c r="AG67" s="322">
        <v>2000000</v>
      </c>
      <c r="AH67" s="322">
        <v>4000000</v>
      </c>
      <c r="AI67" s="322">
        <v>4500000</v>
      </c>
      <c r="AJ67" s="322">
        <v>3000000</v>
      </c>
      <c r="AK67" s="322">
        <v>3000000</v>
      </c>
      <c r="AL67" s="322"/>
      <c r="AM67" s="322"/>
      <c r="AN67" s="322">
        <v>3000000</v>
      </c>
      <c r="AO67" s="322">
        <v>1500000</v>
      </c>
      <c r="AP67" s="322"/>
      <c r="AQ67" s="322">
        <v>7500000</v>
      </c>
      <c r="AR67" s="322">
        <v>7000000</v>
      </c>
      <c r="AS67" s="322"/>
      <c r="AT67" s="322"/>
      <c r="AU67" s="322"/>
      <c r="AV67" s="322"/>
      <c r="AW67" s="322"/>
      <c r="AX67" s="322"/>
      <c r="AY67" s="322"/>
      <c r="AZ67" s="322"/>
      <c r="BA67" s="322"/>
      <c r="BB67" s="322"/>
      <c r="BC67" s="322"/>
      <c r="BD67" s="322"/>
      <c r="BE67" s="322"/>
      <c r="BF67" s="322"/>
      <c r="BG67" s="322"/>
      <c r="BH67" s="322"/>
      <c r="BI67" s="322"/>
      <c r="BJ67" s="322"/>
      <c r="BK67" s="322"/>
      <c r="BL67" s="322"/>
      <c r="BM67" s="322"/>
      <c r="BN67" s="322"/>
      <c r="BO67" s="322"/>
      <c r="BP67" s="322"/>
      <c r="BQ67" s="322"/>
      <c r="BR67" s="322"/>
      <c r="BS67" s="322"/>
      <c r="BT67" s="322"/>
      <c r="BU67" s="322"/>
    </row>
    <row r="68" spans="2:73" ht="18" customHeight="1" x14ac:dyDescent="0.25">
      <c r="B68" s="399"/>
      <c r="C68" s="399"/>
      <c r="D68" s="321" t="s">
        <v>235</v>
      </c>
      <c r="E68" s="322">
        <v>17</v>
      </c>
      <c r="F68" s="322">
        <v>9</v>
      </c>
      <c r="G68" s="322">
        <v>9</v>
      </c>
      <c r="H68" s="322">
        <v>12</v>
      </c>
      <c r="I68" s="322">
        <v>9</v>
      </c>
      <c r="J68" s="322">
        <v>12</v>
      </c>
      <c r="K68" s="322">
        <v>10</v>
      </c>
      <c r="L68" s="322">
        <v>11</v>
      </c>
      <c r="M68" s="322">
        <v>9</v>
      </c>
      <c r="N68" s="322">
        <v>5</v>
      </c>
      <c r="O68" s="322"/>
      <c r="P68" s="322">
        <v>7</v>
      </c>
      <c r="Q68" s="322">
        <v>8</v>
      </c>
      <c r="R68" s="322">
        <v>15</v>
      </c>
      <c r="S68" s="322">
        <v>6</v>
      </c>
      <c r="T68" s="322">
        <v>5</v>
      </c>
      <c r="U68" s="322">
        <v>4</v>
      </c>
      <c r="V68" s="322">
        <v>4</v>
      </c>
      <c r="W68" s="322">
        <v>3</v>
      </c>
      <c r="X68" s="322">
        <v>2</v>
      </c>
      <c r="Y68" s="322">
        <v>3</v>
      </c>
      <c r="Z68" s="322">
        <v>2</v>
      </c>
      <c r="AA68" s="322">
        <v>1</v>
      </c>
      <c r="AB68" s="322">
        <v>1</v>
      </c>
      <c r="AC68" s="322">
        <v>1</v>
      </c>
      <c r="AD68" s="322"/>
      <c r="AE68" s="322">
        <v>1</v>
      </c>
      <c r="AF68" s="322">
        <v>2</v>
      </c>
      <c r="AG68" s="322">
        <v>1</v>
      </c>
      <c r="AH68" s="322">
        <v>1</v>
      </c>
      <c r="AI68" s="322">
        <v>2</v>
      </c>
      <c r="AJ68" s="322">
        <v>1</v>
      </c>
      <c r="AK68" s="322">
        <v>1</v>
      </c>
      <c r="AL68" s="322"/>
      <c r="AM68" s="322"/>
      <c r="AN68" s="322">
        <v>1</v>
      </c>
      <c r="AO68" s="322">
        <v>1</v>
      </c>
      <c r="AP68" s="322"/>
      <c r="AQ68" s="322">
        <v>3</v>
      </c>
      <c r="AR68" s="322">
        <v>2</v>
      </c>
      <c r="AS68" s="322"/>
      <c r="AT68" s="322"/>
      <c r="AU68" s="322"/>
      <c r="AV68" s="322"/>
      <c r="AW68" s="322"/>
      <c r="AX68" s="322"/>
      <c r="AY68" s="322"/>
      <c r="AZ68" s="322"/>
      <c r="BA68" s="322"/>
      <c r="BB68" s="322"/>
      <c r="BC68" s="322"/>
      <c r="BD68" s="322"/>
      <c r="BE68" s="322"/>
      <c r="BF68" s="322"/>
      <c r="BG68" s="322"/>
      <c r="BH68" s="322"/>
      <c r="BI68" s="322"/>
      <c r="BJ68" s="322"/>
      <c r="BK68" s="322"/>
      <c r="BL68" s="322"/>
      <c r="BM68" s="322"/>
      <c r="BN68" s="322"/>
      <c r="BO68" s="322"/>
      <c r="BP68" s="322"/>
      <c r="BQ68" s="322"/>
      <c r="BR68" s="322"/>
      <c r="BS68" s="322"/>
      <c r="BT68" s="322"/>
      <c r="BU68" s="322"/>
    </row>
    <row r="69" spans="2:73" ht="18" customHeight="1" x14ac:dyDescent="0.25">
      <c r="B69" s="399"/>
      <c r="C69" s="399"/>
      <c r="D69" s="321" t="s">
        <v>127</v>
      </c>
      <c r="E69" s="322">
        <v>2000000</v>
      </c>
      <c r="F69" s="322">
        <v>2000000</v>
      </c>
      <c r="G69" s="322">
        <v>1500000</v>
      </c>
      <c r="H69" s="322">
        <v>3740000</v>
      </c>
      <c r="I69" s="322">
        <v>2500000</v>
      </c>
      <c r="J69" s="322">
        <v>2500000</v>
      </c>
      <c r="K69" s="322">
        <v>2000000</v>
      </c>
      <c r="L69" s="322">
        <v>1500000</v>
      </c>
      <c r="M69" s="322">
        <v>2400000</v>
      </c>
      <c r="N69" s="322">
        <v>3000000</v>
      </c>
      <c r="O69" s="322"/>
      <c r="P69" s="322">
        <v>2000000</v>
      </c>
      <c r="Q69" s="322">
        <v>4000000</v>
      </c>
      <c r="R69" s="322">
        <v>2000000</v>
      </c>
      <c r="S69" s="322">
        <v>3000000</v>
      </c>
      <c r="T69" s="322">
        <v>1000000</v>
      </c>
      <c r="U69" s="322">
        <v>1500000</v>
      </c>
      <c r="V69" s="322">
        <v>3000000</v>
      </c>
      <c r="W69" s="322">
        <v>2500000</v>
      </c>
      <c r="X69" s="322">
        <v>2000000</v>
      </c>
      <c r="Y69" s="322">
        <v>1500000</v>
      </c>
      <c r="Z69" s="322">
        <v>2500000</v>
      </c>
      <c r="AA69" s="322">
        <v>3500000</v>
      </c>
      <c r="AB69" s="322">
        <v>4000000</v>
      </c>
      <c r="AC69" s="322">
        <v>3000000</v>
      </c>
      <c r="AD69" s="322"/>
      <c r="AE69" s="322">
        <v>4000000</v>
      </c>
      <c r="AF69" s="322">
        <v>1500000</v>
      </c>
      <c r="AG69" s="322">
        <v>2000000</v>
      </c>
      <c r="AH69" s="322">
        <v>4000000</v>
      </c>
      <c r="AI69" s="322">
        <v>2000000</v>
      </c>
      <c r="AJ69" s="322">
        <v>3000000</v>
      </c>
      <c r="AK69" s="322">
        <v>3000000</v>
      </c>
      <c r="AL69" s="322"/>
      <c r="AM69" s="322"/>
      <c r="AN69" s="322">
        <v>3000000</v>
      </c>
      <c r="AO69" s="322">
        <v>1500000</v>
      </c>
      <c r="AP69" s="322"/>
      <c r="AQ69" s="322">
        <v>1500000</v>
      </c>
      <c r="AR69" s="322">
        <v>2000000</v>
      </c>
      <c r="AS69" s="322"/>
      <c r="AT69" s="322"/>
      <c r="AU69" s="322"/>
      <c r="AV69" s="322"/>
      <c r="AW69" s="322"/>
      <c r="AX69" s="322"/>
      <c r="AY69" s="322"/>
      <c r="AZ69" s="322"/>
      <c r="BA69" s="322"/>
      <c r="BB69" s="322"/>
      <c r="BC69" s="322"/>
      <c r="BD69" s="322"/>
      <c r="BE69" s="322"/>
      <c r="BF69" s="322"/>
      <c r="BG69" s="322"/>
      <c r="BH69" s="322"/>
      <c r="BI69" s="322"/>
      <c r="BJ69" s="322"/>
      <c r="BK69" s="322"/>
      <c r="BL69" s="322"/>
      <c r="BM69" s="322"/>
      <c r="BN69" s="322"/>
      <c r="BO69" s="322"/>
      <c r="BP69" s="322"/>
      <c r="BQ69" s="322"/>
      <c r="BR69" s="322"/>
      <c r="BS69" s="322"/>
      <c r="BT69" s="322"/>
      <c r="BU69" s="322"/>
    </row>
    <row r="70" spans="2:73" ht="18" customHeight="1" x14ac:dyDescent="0.25">
      <c r="B70" s="399"/>
      <c r="C70" s="399"/>
      <c r="D70" s="321" t="s">
        <v>128</v>
      </c>
      <c r="E70" s="322">
        <v>12000000</v>
      </c>
      <c r="F70" s="322">
        <v>5000000</v>
      </c>
      <c r="G70" s="322">
        <v>5000000</v>
      </c>
      <c r="H70" s="322">
        <v>8000000</v>
      </c>
      <c r="I70" s="322">
        <v>7500000</v>
      </c>
      <c r="J70" s="322">
        <v>9500000</v>
      </c>
      <c r="K70" s="322">
        <v>5000000</v>
      </c>
      <c r="L70" s="322">
        <v>4000000</v>
      </c>
      <c r="M70" s="322">
        <v>6500000</v>
      </c>
      <c r="N70" s="322">
        <v>6000000</v>
      </c>
      <c r="O70" s="322"/>
      <c r="P70" s="322">
        <v>5000000</v>
      </c>
      <c r="Q70" s="322">
        <v>5000000</v>
      </c>
      <c r="R70" s="322">
        <v>5000000</v>
      </c>
      <c r="S70" s="322">
        <v>5000000</v>
      </c>
      <c r="T70" s="322">
        <v>5000000</v>
      </c>
      <c r="U70" s="322">
        <v>5000000</v>
      </c>
      <c r="V70" s="322">
        <v>4500000</v>
      </c>
      <c r="W70" s="322">
        <v>3000000</v>
      </c>
      <c r="X70" s="322">
        <v>4000000</v>
      </c>
      <c r="Y70" s="322">
        <v>3000000</v>
      </c>
      <c r="Z70" s="322">
        <v>3000000</v>
      </c>
      <c r="AA70" s="322">
        <v>3500000</v>
      </c>
      <c r="AB70" s="322">
        <v>4000000</v>
      </c>
      <c r="AC70" s="322">
        <v>3000000</v>
      </c>
      <c r="AD70" s="322"/>
      <c r="AE70" s="322">
        <v>4000000</v>
      </c>
      <c r="AF70" s="322">
        <v>2000000</v>
      </c>
      <c r="AG70" s="322">
        <v>2000000</v>
      </c>
      <c r="AH70" s="322">
        <v>4000000</v>
      </c>
      <c r="AI70" s="322">
        <v>2500000</v>
      </c>
      <c r="AJ70" s="322">
        <v>3000000</v>
      </c>
      <c r="AK70" s="322">
        <v>3000000</v>
      </c>
      <c r="AL70" s="322"/>
      <c r="AM70" s="322"/>
      <c r="AN70" s="322">
        <v>3000000</v>
      </c>
      <c r="AO70" s="322">
        <v>1500000</v>
      </c>
      <c r="AP70" s="322"/>
      <c r="AQ70" s="322">
        <v>4000000</v>
      </c>
      <c r="AR70" s="322">
        <v>5000000</v>
      </c>
      <c r="AS70" s="322"/>
      <c r="AT70" s="322"/>
      <c r="AU70" s="322"/>
      <c r="AV70" s="322"/>
      <c r="AW70" s="322"/>
      <c r="AX70" s="322"/>
      <c r="AY70" s="322"/>
      <c r="AZ70" s="322"/>
      <c r="BA70" s="322"/>
      <c r="BB70" s="322"/>
      <c r="BC70" s="322"/>
      <c r="BD70" s="322"/>
      <c r="BE70" s="322"/>
      <c r="BF70" s="322"/>
      <c r="BG70" s="322"/>
      <c r="BH70" s="322"/>
      <c r="BI70" s="322"/>
      <c r="BJ70" s="322"/>
      <c r="BK70" s="322"/>
      <c r="BL70" s="322"/>
      <c r="BM70" s="322"/>
      <c r="BN70" s="322"/>
      <c r="BO70" s="322"/>
      <c r="BP70" s="322"/>
      <c r="BQ70" s="322"/>
      <c r="BR70" s="322"/>
      <c r="BS70" s="322"/>
      <c r="BT70" s="322"/>
      <c r="BU70" s="322"/>
    </row>
    <row r="71" spans="2:73" ht="18" customHeight="1" x14ac:dyDescent="0.25">
      <c r="B71" s="399"/>
      <c r="C71" s="399"/>
      <c r="D71" s="321" t="s">
        <v>129</v>
      </c>
      <c r="E71" s="329">
        <f t="shared" ref="E71:AC71" si="81">E67/E68</f>
        <v>4970588.2352941176</v>
      </c>
      <c r="F71" s="329">
        <f t="shared" si="81"/>
        <v>4000000</v>
      </c>
      <c r="G71" s="329">
        <f t="shared" si="81"/>
        <v>4444444.444444444</v>
      </c>
      <c r="H71" s="329">
        <f t="shared" si="81"/>
        <v>3700000</v>
      </c>
      <c r="I71" s="329">
        <f t="shared" si="81"/>
        <v>4833333.333333333</v>
      </c>
      <c r="J71" s="329">
        <f t="shared" si="81"/>
        <v>4916666.666666667</v>
      </c>
      <c r="K71" s="329">
        <f t="shared" si="81"/>
        <v>2750000</v>
      </c>
      <c r="L71" s="329">
        <f t="shared" si="81"/>
        <v>3454545.4545454546</v>
      </c>
      <c r="M71" s="329">
        <f t="shared" si="81"/>
        <v>4388888.888888889</v>
      </c>
      <c r="N71" s="329">
        <f t="shared" si="81"/>
        <v>3400000</v>
      </c>
      <c r="O71" s="329" t="e">
        <f t="shared" si="81"/>
        <v>#DIV/0!</v>
      </c>
      <c r="P71" s="329">
        <f t="shared" si="81"/>
        <v>4285714.2857142854</v>
      </c>
      <c r="Q71" s="329">
        <f t="shared" si="81"/>
        <v>4750000</v>
      </c>
      <c r="R71" s="329">
        <f t="shared" si="81"/>
        <v>2900000</v>
      </c>
      <c r="S71" s="329">
        <f t="shared" si="81"/>
        <v>4333333.333333333</v>
      </c>
      <c r="T71" s="329">
        <f t="shared" si="81"/>
        <v>3660000</v>
      </c>
      <c r="U71" s="329">
        <f t="shared" si="81"/>
        <v>2625000</v>
      </c>
      <c r="V71" s="329">
        <f t="shared" si="81"/>
        <v>2625000</v>
      </c>
      <c r="W71" s="329">
        <f t="shared" si="81"/>
        <v>2666666.6666666665</v>
      </c>
      <c r="X71" s="329">
        <f t="shared" si="81"/>
        <v>3000000</v>
      </c>
      <c r="Y71" s="329">
        <f t="shared" si="81"/>
        <v>2166666.6666666665</v>
      </c>
      <c r="Z71" s="329">
        <f t="shared" si="81"/>
        <v>2750000</v>
      </c>
      <c r="AA71" s="329">
        <f t="shared" si="81"/>
        <v>3500000</v>
      </c>
      <c r="AB71" s="329">
        <f t="shared" si="81"/>
        <v>4000000</v>
      </c>
      <c r="AC71" s="329">
        <f t="shared" si="81"/>
        <v>3000000</v>
      </c>
      <c r="AD71" s="329" t="e">
        <f t="shared" ref="AD71:BE71" si="82">AD67/AD68</f>
        <v>#DIV/0!</v>
      </c>
      <c r="AE71" s="329">
        <f t="shared" si="82"/>
        <v>4000000</v>
      </c>
      <c r="AF71" s="329">
        <f t="shared" si="82"/>
        <v>1750000</v>
      </c>
      <c r="AG71" s="329">
        <f t="shared" si="82"/>
        <v>2000000</v>
      </c>
      <c r="AH71" s="329">
        <f t="shared" si="82"/>
        <v>4000000</v>
      </c>
      <c r="AI71" s="329">
        <f t="shared" si="82"/>
        <v>2250000</v>
      </c>
      <c r="AJ71" s="329">
        <f t="shared" si="82"/>
        <v>3000000</v>
      </c>
      <c r="AK71" s="329">
        <f t="shared" si="82"/>
        <v>3000000</v>
      </c>
      <c r="AL71" s="329" t="e">
        <f t="shared" si="82"/>
        <v>#DIV/0!</v>
      </c>
      <c r="AM71" s="329" t="e">
        <f t="shared" si="82"/>
        <v>#DIV/0!</v>
      </c>
      <c r="AN71" s="329">
        <f t="shared" si="82"/>
        <v>3000000</v>
      </c>
      <c r="AO71" s="329">
        <f t="shared" si="82"/>
        <v>1500000</v>
      </c>
      <c r="AP71" s="329" t="e">
        <f t="shared" si="82"/>
        <v>#DIV/0!</v>
      </c>
      <c r="AQ71" s="329">
        <f t="shared" si="82"/>
        <v>2500000</v>
      </c>
      <c r="AR71" s="329">
        <f t="shared" si="82"/>
        <v>3500000</v>
      </c>
      <c r="AS71" s="329" t="e">
        <f t="shared" si="82"/>
        <v>#DIV/0!</v>
      </c>
      <c r="AT71" s="329" t="e">
        <f t="shared" si="82"/>
        <v>#DIV/0!</v>
      </c>
      <c r="AU71" s="329" t="e">
        <f t="shared" si="82"/>
        <v>#DIV/0!</v>
      </c>
      <c r="AV71" s="329" t="e">
        <f t="shared" si="82"/>
        <v>#DIV/0!</v>
      </c>
      <c r="AW71" s="329" t="e">
        <f t="shared" si="82"/>
        <v>#DIV/0!</v>
      </c>
      <c r="AX71" s="329" t="e">
        <f t="shared" si="82"/>
        <v>#DIV/0!</v>
      </c>
      <c r="AY71" s="329" t="e">
        <f t="shared" si="82"/>
        <v>#DIV/0!</v>
      </c>
      <c r="AZ71" s="329" t="e">
        <f t="shared" si="82"/>
        <v>#DIV/0!</v>
      </c>
      <c r="BA71" s="329" t="e">
        <f t="shared" si="82"/>
        <v>#DIV/0!</v>
      </c>
      <c r="BB71" s="329" t="e">
        <f t="shared" si="82"/>
        <v>#DIV/0!</v>
      </c>
      <c r="BC71" s="329" t="e">
        <f t="shared" si="82"/>
        <v>#DIV/0!</v>
      </c>
      <c r="BD71" s="329" t="e">
        <f t="shared" si="82"/>
        <v>#DIV/0!</v>
      </c>
      <c r="BE71" s="329" t="e">
        <f t="shared" si="82"/>
        <v>#DIV/0!</v>
      </c>
      <c r="BF71" s="329" t="e">
        <f t="shared" ref="BF71:BU71" si="83">BF67/BF68</f>
        <v>#DIV/0!</v>
      </c>
      <c r="BG71" s="329" t="e">
        <f t="shared" si="83"/>
        <v>#DIV/0!</v>
      </c>
      <c r="BH71" s="329" t="e">
        <f t="shared" si="83"/>
        <v>#DIV/0!</v>
      </c>
      <c r="BI71" s="329" t="e">
        <f t="shared" si="83"/>
        <v>#DIV/0!</v>
      </c>
      <c r="BJ71" s="329" t="e">
        <f t="shared" si="83"/>
        <v>#DIV/0!</v>
      </c>
      <c r="BK71" s="329" t="e">
        <f t="shared" si="83"/>
        <v>#DIV/0!</v>
      </c>
      <c r="BL71" s="329" t="e">
        <f t="shared" si="83"/>
        <v>#DIV/0!</v>
      </c>
      <c r="BM71" s="329" t="e">
        <f t="shared" si="83"/>
        <v>#DIV/0!</v>
      </c>
      <c r="BN71" s="329" t="e">
        <f t="shared" si="83"/>
        <v>#DIV/0!</v>
      </c>
      <c r="BO71" s="329" t="e">
        <f t="shared" si="83"/>
        <v>#DIV/0!</v>
      </c>
      <c r="BP71" s="329" t="e">
        <f t="shared" si="83"/>
        <v>#DIV/0!</v>
      </c>
      <c r="BQ71" s="329" t="e">
        <f t="shared" si="83"/>
        <v>#DIV/0!</v>
      </c>
      <c r="BR71" s="329" t="e">
        <f t="shared" si="83"/>
        <v>#DIV/0!</v>
      </c>
      <c r="BS71" s="329" t="e">
        <f t="shared" si="83"/>
        <v>#DIV/0!</v>
      </c>
      <c r="BT71" s="329" t="e">
        <f t="shared" si="83"/>
        <v>#DIV/0!</v>
      </c>
      <c r="BU71" s="329" t="e">
        <f t="shared" si="83"/>
        <v>#DIV/0!</v>
      </c>
    </row>
    <row r="72" spans="2:73" ht="18" customHeight="1" x14ac:dyDescent="0.25">
      <c r="B72" s="399"/>
      <c r="C72" s="399"/>
      <c r="D72" s="321" t="s">
        <v>130</v>
      </c>
      <c r="E72" s="322">
        <v>4</v>
      </c>
      <c r="F72" s="322">
        <v>4</v>
      </c>
      <c r="G72" s="322">
        <v>5</v>
      </c>
      <c r="H72" s="322">
        <v>5</v>
      </c>
      <c r="I72" s="322">
        <v>5</v>
      </c>
      <c r="J72" s="322">
        <v>3</v>
      </c>
      <c r="K72" s="322">
        <v>5</v>
      </c>
      <c r="L72" s="322">
        <v>3</v>
      </c>
      <c r="M72" s="322">
        <v>6</v>
      </c>
      <c r="N72" s="322">
        <v>5</v>
      </c>
      <c r="O72" s="322"/>
      <c r="P72" s="322">
        <v>4</v>
      </c>
      <c r="Q72" s="322">
        <v>5</v>
      </c>
      <c r="R72" s="322">
        <v>4</v>
      </c>
      <c r="S72" s="322">
        <v>6</v>
      </c>
      <c r="T72" s="322">
        <v>2</v>
      </c>
      <c r="U72" s="322">
        <v>3</v>
      </c>
      <c r="V72" s="322">
        <v>6</v>
      </c>
      <c r="W72" s="322">
        <v>5</v>
      </c>
      <c r="X72" s="322">
        <v>4</v>
      </c>
      <c r="Y72" s="322">
        <v>3</v>
      </c>
      <c r="Z72" s="322">
        <v>5</v>
      </c>
      <c r="AA72" s="322">
        <v>7</v>
      </c>
      <c r="AB72" s="322">
        <v>8</v>
      </c>
      <c r="AC72" s="322">
        <v>6</v>
      </c>
      <c r="AD72" s="322"/>
      <c r="AE72" s="322">
        <v>8</v>
      </c>
      <c r="AF72" s="322">
        <v>3</v>
      </c>
      <c r="AG72" s="322">
        <v>4</v>
      </c>
      <c r="AH72" s="322">
        <v>8</v>
      </c>
      <c r="AI72" s="322">
        <v>4</v>
      </c>
      <c r="AJ72" s="322">
        <v>6</v>
      </c>
      <c r="AK72" s="322">
        <v>6</v>
      </c>
      <c r="AL72" s="322"/>
      <c r="AM72" s="322"/>
      <c r="AN72" s="322">
        <v>6</v>
      </c>
      <c r="AO72" s="322">
        <v>3</v>
      </c>
      <c r="AP72" s="322"/>
      <c r="AQ72" s="322">
        <v>3</v>
      </c>
      <c r="AR72" s="322">
        <v>4</v>
      </c>
      <c r="AS72" s="322"/>
      <c r="AT72" s="322"/>
      <c r="AU72" s="322"/>
      <c r="AV72" s="322"/>
      <c r="AW72" s="322"/>
      <c r="AX72" s="322"/>
      <c r="AY72" s="322"/>
      <c r="AZ72" s="322"/>
      <c r="BA72" s="322"/>
      <c r="BB72" s="322"/>
      <c r="BC72" s="322"/>
      <c r="BD72" s="322"/>
      <c r="BE72" s="322"/>
      <c r="BF72" s="322"/>
      <c r="BG72" s="322"/>
      <c r="BH72" s="322"/>
      <c r="BI72" s="322"/>
      <c r="BJ72" s="322"/>
      <c r="BK72" s="322"/>
      <c r="BL72" s="322"/>
      <c r="BM72" s="322"/>
      <c r="BN72" s="322"/>
      <c r="BO72" s="322"/>
      <c r="BP72" s="322"/>
      <c r="BQ72" s="322"/>
      <c r="BR72" s="322"/>
      <c r="BS72" s="322"/>
      <c r="BT72" s="322"/>
      <c r="BU72" s="322"/>
    </row>
    <row r="73" spans="2:73" ht="18" customHeight="1" x14ac:dyDescent="0.25">
      <c r="B73" s="399"/>
      <c r="C73" s="399"/>
      <c r="D73" s="321" t="s">
        <v>131</v>
      </c>
      <c r="E73" s="322">
        <v>15</v>
      </c>
      <c r="F73" s="322">
        <v>10</v>
      </c>
      <c r="G73" s="322">
        <v>10</v>
      </c>
      <c r="H73" s="322">
        <v>8</v>
      </c>
      <c r="I73" s="322">
        <v>15</v>
      </c>
      <c r="J73" s="322">
        <v>10</v>
      </c>
      <c r="K73" s="322">
        <v>6</v>
      </c>
      <c r="L73" s="322">
        <v>15</v>
      </c>
      <c r="M73" s="322">
        <v>13</v>
      </c>
      <c r="N73" s="322">
        <v>6</v>
      </c>
      <c r="O73" s="322"/>
      <c r="P73" s="322">
        <v>10</v>
      </c>
      <c r="Q73" s="322">
        <v>5</v>
      </c>
      <c r="R73" s="322">
        <v>7</v>
      </c>
      <c r="S73" s="322">
        <v>8</v>
      </c>
      <c r="T73" s="322">
        <v>10</v>
      </c>
      <c r="U73" s="322">
        <v>10</v>
      </c>
      <c r="V73" s="322">
        <v>9</v>
      </c>
      <c r="W73" s="322">
        <v>6</v>
      </c>
      <c r="X73" s="322">
        <v>6</v>
      </c>
      <c r="Y73" s="322">
        <v>6</v>
      </c>
      <c r="Z73" s="322">
        <v>6</v>
      </c>
      <c r="AA73" s="322">
        <v>7</v>
      </c>
      <c r="AB73" s="322">
        <v>8</v>
      </c>
      <c r="AC73" s="322">
        <v>6</v>
      </c>
      <c r="AD73" s="322"/>
      <c r="AE73" s="322">
        <v>8</v>
      </c>
      <c r="AF73" s="322">
        <v>4</v>
      </c>
      <c r="AG73" s="322">
        <v>4</v>
      </c>
      <c r="AH73" s="322">
        <v>8</v>
      </c>
      <c r="AI73" s="322">
        <v>5</v>
      </c>
      <c r="AJ73" s="322">
        <v>6</v>
      </c>
      <c r="AK73" s="322">
        <v>6</v>
      </c>
      <c r="AL73" s="322"/>
      <c r="AM73" s="322"/>
      <c r="AN73" s="322">
        <v>6</v>
      </c>
      <c r="AO73" s="322">
        <v>3</v>
      </c>
      <c r="AP73" s="322"/>
      <c r="AQ73" s="322">
        <v>8</v>
      </c>
      <c r="AR73" s="322">
        <v>10</v>
      </c>
      <c r="AS73" s="322"/>
      <c r="AT73" s="322"/>
      <c r="AU73" s="322"/>
      <c r="AV73" s="322"/>
      <c r="AW73" s="322"/>
      <c r="AX73" s="322"/>
      <c r="AY73" s="322"/>
      <c r="AZ73" s="322"/>
      <c r="BA73" s="322"/>
      <c r="BB73" s="322"/>
      <c r="BC73" s="322"/>
      <c r="BD73" s="322"/>
      <c r="BE73" s="322"/>
      <c r="BF73" s="322"/>
      <c r="BG73" s="322"/>
      <c r="BH73" s="322"/>
      <c r="BI73" s="322"/>
      <c r="BJ73" s="322"/>
      <c r="BK73" s="322"/>
      <c r="BL73" s="322"/>
      <c r="BM73" s="322"/>
      <c r="BN73" s="322"/>
      <c r="BO73" s="322"/>
      <c r="BP73" s="322"/>
      <c r="BQ73" s="322"/>
      <c r="BR73" s="322"/>
      <c r="BS73" s="322"/>
      <c r="BT73" s="322"/>
      <c r="BU73" s="322"/>
    </row>
    <row r="74" spans="2:73" ht="18" customHeight="1" x14ac:dyDescent="0.25">
      <c r="B74" s="399"/>
      <c r="C74" s="399"/>
      <c r="D74" s="321" t="s">
        <v>132</v>
      </c>
      <c r="E74" s="322">
        <v>24</v>
      </c>
      <c r="F74" s="322">
        <v>24</v>
      </c>
      <c r="G74" s="322">
        <v>24</v>
      </c>
      <c r="H74" s="322">
        <v>24</v>
      </c>
      <c r="I74" s="322">
        <v>24</v>
      </c>
      <c r="J74" s="322">
        <v>24</v>
      </c>
      <c r="K74" s="322">
        <v>24</v>
      </c>
      <c r="L74" s="322">
        <v>24</v>
      </c>
      <c r="M74" s="322">
        <v>24</v>
      </c>
      <c r="N74" s="322">
        <v>24</v>
      </c>
      <c r="O74" s="322"/>
      <c r="P74" s="322">
        <v>24</v>
      </c>
      <c r="Q74" s="322">
        <v>24</v>
      </c>
      <c r="R74" s="322">
        <v>24</v>
      </c>
      <c r="S74" s="322">
        <v>24</v>
      </c>
      <c r="T74" s="322">
        <v>24</v>
      </c>
      <c r="U74" s="322">
        <v>24</v>
      </c>
      <c r="V74" s="322">
        <v>24</v>
      </c>
      <c r="W74" s="322">
        <v>24</v>
      </c>
      <c r="X74" s="322">
        <v>24</v>
      </c>
      <c r="Y74" s="322">
        <v>24</v>
      </c>
      <c r="Z74" s="322">
        <v>24</v>
      </c>
      <c r="AA74" s="322">
        <v>24</v>
      </c>
      <c r="AB74" s="322">
        <v>24</v>
      </c>
      <c r="AC74" s="322">
        <v>24</v>
      </c>
      <c r="AD74" s="322"/>
      <c r="AE74" s="322"/>
      <c r="AF74" s="322">
        <v>24</v>
      </c>
      <c r="AG74" s="322">
        <v>24</v>
      </c>
      <c r="AH74" s="322">
        <v>24</v>
      </c>
      <c r="AI74" s="322">
        <v>24</v>
      </c>
      <c r="AJ74" s="322">
        <v>24</v>
      </c>
      <c r="AK74" s="322">
        <v>24</v>
      </c>
      <c r="AL74" s="322"/>
      <c r="AM74" s="322"/>
      <c r="AN74" s="322">
        <v>24</v>
      </c>
      <c r="AO74" s="322">
        <v>24</v>
      </c>
      <c r="AP74" s="322"/>
      <c r="AQ74" s="322">
        <v>24</v>
      </c>
      <c r="AR74" s="322">
        <v>24</v>
      </c>
      <c r="AS74" s="322"/>
      <c r="AT74" s="322"/>
      <c r="AU74" s="322"/>
      <c r="AV74" s="322"/>
      <c r="AW74" s="322"/>
      <c r="AX74" s="322"/>
      <c r="AY74" s="322"/>
      <c r="AZ74" s="322"/>
      <c r="BA74" s="322"/>
      <c r="BB74" s="322"/>
      <c r="BC74" s="322"/>
      <c r="BD74" s="322"/>
      <c r="BE74" s="322"/>
      <c r="BF74" s="322"/>
      <c r="BG74" s="322"/>
      <c r="BH74" s="322"/>
      <c r="BI74" s="322"/>
      <c r="BJ74" s="322"/>
      <c r="BK74" s="322"/>
      <c r="BL74" s="322"/>
      <c r="BM74" s="322"/>
      <c r="BN74" s="322"/>
      <c r="BO74" s="322"/>
      <c r="BP74" s="322"/>
      <c r="BQ74" s="322"/>
      <c r="BR74" s="322"/>
      <c r="BS74" s="322"/>
      <c r="BT74" s="322"/>
      <c r="BU74" s="322"/>
    </row>
    <row r="75" spans="2:73" ht="18" customHeight="1" x14ac:dyDescent="0.25">
      <c r="B75" s="399"/>
      <c r="C75" s="399"/>
      <c r="D75" s="321" t="s">
        <v>133</v>
      </c>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2"/>
      <c r="AY75" s="322"/>
      <c r="AZ75" s="322"/>
      <c r="BA75" s="322"/>
      <c r="BB75" s="322"/>
      <c r="BC75" s="322"/>
      <c r="BD75" s="322"/>
      <c r="BE75" s="322"/>
      <c r="BF75" s="322"/>
      <c r="BG75" s="322"/>
      <c r="BH75" s="322"/>
      <c r="BI75" s="322"/>
      <c r="BJ75" s="322"/>
      <c r="BK75" s="322"/>
      <c r="BL75" s="322"/>
      <c r="BM75" s="322"/>
      <c r="BN75" s="322"/>
      <c r="BO75" s="322"/>
      <c r="BP75" s="322"/>
      <c r="BQ75" s="322"/>
      <c r="BR75" s="322"/>
      <c r="BS75" s="322"/>
      <c r="BT75" s="322"/>
      <c r="BU75" s="322"/>
    </row>
    <row r="76" spans="2:73" ht="18" customHeight="1" x14ac:dyDescent="0.25">
      <c r="B76" s="399"/>
      <c r="C76" s="399"/>
      <c r="D76" s="321" t="s">
        <v>134</v>
      </c>
      <c r="E76" s="322">
        <v>5020000</v>
      </c>
      <c r="F76" s="322">
        <v>1650000</v>
      </c>
      <c r="G76" s="322">
        <v>1044300</v>
      </c>
      <c r="H76" s="322">
        <v>5032000</v>
      </c>
      <c r="I76" s="322">
        <v>1474500</v>
      </c>
      <c r="J76" s="322">
        <v>2882000</v>
      </c>
      <c r="K76" s="322">
        <v>1530000</v>
      </c>
      <c r="L76" s="322">
        <v>3620000</v>
      </c>
      <c r="M76" s="322">
        <v>2050000</v>
      </c>
      <c r="N76" s="322">
        <v>842000</v>
      </c>
      <c r="O76" s="322"/>
      <c r="P76" s="322">
        <v>1255300</v>
      </c>
      <c r="Q76" s="322">
        <v>1612000</v>
      </c>
      <c r="R76" s="322">
        <v>1600000</v>
      </c>
      <c r="S76" s="322">
        <v>1699000</v>
      </c>
      <c r="T76" s="322">
        <v>522500</v>
      </c>
      <c r="U76" s="322">
        <v>220000</v>
      </c>
      <c r="V76" s="322">
        <v>220000</v>
      </c>
      <c r="W76" s="322">
        <v>180000</v>
      </c>
      <c r="X76" s="322">
        <v>80000</v>
      </c>
      <c r="Y76" s="322">
        <v>140000</v>
      </c>
      <c r="Z76" s="322">
        <v>60000</v>
      </c>
      <c r="AA76" s="322">
        <v>0</v>
      </c>
      <c r="AB76" s="322">
        <v>0</v>
      </c>
      <c r="AC76" s="322">
        <v>0</v>
      </c>
      <c r="AD76" s="322"/>
      <c r="AE76" s="322"/>
      <c r="AF76" s="322">
        <v>0</v>
      </c>
      <c r="AG76" s="322">
        <v>0</v>
      </c>
      <c r="AH76" s="322"/>
      <c r="AI76" s="322">
        <v>0</v>
      </c>
      <c r="AJ76" s="322"/>
      <c r="AK76" s="322"/>
      <c r="AL76" s="322"/>
      <c r="AM76" s="322"/>
      <c r="AN76" s="322"/>
      <c r="AO76" s="322"/>
      <c r="AP76" s="322"/>
      <c r="AQ76" s="322"/>
      <c r="AR76" s="322"/>
      <c r="AS76" s="322"/>
      <c r="AT76" s="322"/>
      <c r="AU76" s="322"/>
      <c r="AV76" s="322"/>
      <c r="AW76" s="322"/>
      <c r="AX76" s="322"/>
      <c r="AY76" s="322"/>
      <c r="AZ76" s="322"/>
      <c r="BA76" s="322"/>
      <c r="BB76" s="322"/>
      <c r="BC76" s="322"/>
      <c r="BD76" s="322"/>
      <c r="BE76" s="322"/>
      <c r="BF76" s="322"/>
      <c r="BG76" s="322"/>
      <c r="BH76" s="322"/>
      <c r="BI76" s="322"/>
      <c r="BJ76" s="322"/>
      <c r="BK76" s="322"/>
      <c r="BL76" s="322"/>
      <c r="BM76" s="322"/>
      <c r="BN76" s="322"/>
      <c r="BO76" s="322"/>
      <c r="BP76" s="322"/>
      <c r="BQ76" s="322"/>
      <c r="BR76" s="322"/>
      <c r="BS76" s="322"/>
      <c r="BT76" s="322"/>
      <c r="BU76" s="322"/>
    </row>
    <row r="77" spans="2:73" ht="18" customHeight="1" x14ac:dyDescent="0.25">
      <c r="B77" s="399"/>
      <c r="C77" s="399"/>
      <c r="D77" s="321" t="s">
        <v>135</v>
      </c>
      <c r="E77" s="322">
        <v>0</v>
      </c>
      <c r="F77" s="322">
        <v>0</v>
      </c>
      <c r="G77" s="322">
        <v>0</v>
      </c>
      <c r="H77" s="322"/>
      <c r="I77" s="322">
        <v>250000</v>
      </c>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v>0</v>
      </c>
      <c r="AH77" s="322"/>
      <c r="AI77" s="322"/>
      <c r="AJ77" s="322"/>
      <c r="AK77" s="322"/>
      <c r="AL77" s="322"/>
      <c r="AM77" s="322"/>
      <c r="AN77" s="322"/>
      <c r="AO77" s="322"/>
      <c r="AP77" s="322"/>
      <c r="AQ77" s="322"/>
      <c r="AR77" s="322"/>
      <c r="AS77" s="322"/>
      <c r="AT77" s="322"/>
      <c r="AU77" s="322"/>
      <c r="AV77" s="322"/>
      <c r="AW77" s="322"/>
      <c r="AX77" s="322"/>
      <c r="AY77" s="322"/>
      <c r="AZ77" s="322"/>
      <c r="BA77" s="322"/>
      <c r="BB77" s="322"/>
      <c r="BC77" s="322"/>
      <c r="BD77" s="322"/>
      <c r="BE77" s="322"/>
      <c r="BF77" s="322"/>
      <c r="BG77" s="322"/>
      <c r="BH77" s="322"/>
      <c r="BI77" s="322"/>
      <c r="BJ77" s="322"/>
      <c r="BK77" s="322"/>
      <c r="BL77" s="322"/>
      <c r="BM77" s="322"/>
      <c r="BN77" s="322"/>
      <c r="BO77" s="322"/>
      <c r="BP77" s="322"/>
      <c r="BQ77" s="322"/>
      <c r="BR77" s="322"/>
      <c r="BS77" s="322"/>
      <c r="BT77" s="322"/>
      <c r="BU77" s="322"/>
    </row>
    <row r="78" spans="2:73" ht="18" customHeight="1" x14ac:dyDescent="0.25">
      <c r="B78" s="399" t="s">
        <v>8</v>
      </c>
      <c r="C78" s="399"/>
      <c r="D78" s="311" t="s">
        <v>69</v>
      </c>
      <c r="E78" s="312" t="s">
        <v>694</v>
      </c>
      <c r="F78" s="312" t="s">
        <v>695</v>
      </c>
      <c r="G78" s="312" t="s">
        <v>697</v>
      </c>
      <c r="H78" s="312" t="s">
        <v>697</v>
      </c>
      <c r="I78" s="312" t="s">
        <v>696</v>
      </c>
      <c r="J78" s="312" t="s">
        <v>695</v>
      </c>
      <c r="K78" s="312" t="s">
        <v>698</v>
      </c>
      <c r="L78" s="312" t="s">
        <v>698</v>
      </c>
      <c r="M78" s="312" t="s">
        <v>699</v>
      </c>
      <c r="N78" s="312" t="s">
        <v>700</v>
      </c>
      <c r="O78" s="312"/>
      <c r="P78" s="312" t="s">
        <v>701</v>
      </c>
      <c r="Q78" s="312" t="s">
        <v>702</v>
      </c>
      <c r="R78" s="312" t="s">
        <v>702</v>
      </c>
      <c r="S78" s="312" t="s">
        <v>700</v>
      </c>
      <c r="T78" s="312" t="s">
        <v>703</v>
      </c>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12"/>
      <c r="BJ78" s="312"/>
      <c r="BK78" s="312"/>
      <c r="BL78" s="312"/>
      <c r="BM78" s="312"/>
      <c r="BN78" s="312"/>
      <c r="BO78" s="312"/>
      <c r="BP78" s="312"/>
      <c r="BQ78" s="312"/>
      <c r="BR78" s="312"/>
      <c r="BS78" s="312"/>
      <c r="BT78" s="312"/>
      <c r="BU78" s="312"/>
    </row>
    <row r="79" spans="2:73" ht="18" customHeight="1" x14ac:dyDescent="0.25">
      <c r="B79" s="399"/>
      <c r="C79" s="399"/>
      <c r="D79" s="311" t="s">
        <v>68</v>
      </c>
      <c r="E79" s="312">
        <v>77</v>
      </c>
      <c r="F79" s="312">
        <v>85</v>
      </c>
      <c r="G79" s="312">
        <v>87</v>
      </c>
      <c r="H79" s="312">
        <v>87</v>
      </c>
      <c r="I79" s="312">
        <v>89</v>
      </c>
      <c r="J79" s="312">
        <v>88</v>
      </c>
      <c r="K79" s="312">
        <v>70</v>
      </c>
      <c r="L79" s="312">
        <v>84</v>
      </c>
      <c r="M79" s="312">
        <v>81</v>
      </c>
      <c r="N79" s="312">
        <v>79</v>
      </c>
      <c r="O79" s="312"/>
      <c r="P79" s="312">
        <v>85</v>
      </c>
      <c r="Q79" s="312">
        <v>86</v>
      </c>
      <c r="R79" s="312">
        <v>90</v>
      </c>
      <c r="S79" s="312">
        <v>72</v>
      </c>
      <c r="T79" s="312">
        <v>87</v>
      </c>
      <c r="U79" s="312"/>
      <c r="V79" s="312"/>
      <c r="W79" s="312"/>
      <c r="X79" s="312"/>
      <c r="Y79" s="312"/>
      <c r="Z79" s="312"/>
      <c r="AA79" s="312"/>
      <c r="AB79" s="312"/>
      <c r="AC79" s="312"/>
      <c r="AD79" s="312"/>
      <c r="AE79" s="312"/>
      <c r="AF79" s="312"/>
      <c r="AG79" s="312"/>
      <c r="AH79" s="312"/>
      <c r="AI79" s="312"/>
      <c r="AJ79" s="312"/>
      <c r="AK79" s="312"/>
      <c r="AL79" s="312"/>
      <c r="AM79" s="312"/>
      <c r="AN79" s="312"/>
      <c r="AO79" s="312"/>
      <c r="AP79" s="312"/>
      <c r="AQ79" s="312"/>
      <c r="AR79" s="312"/>
      <c r="AS79" s="312"/>
      <c r="AT79" s="312"/>
      <c r="AU79" s="312"/>
      <c r="AV79" s="312"/>
      <c r="AW79" s="312"/>
      <c r="AX79" s="312"/>
      <c r="AY79" s="312"/>
      <c r="AZ79" s="312"/>
      <c r="BA79" s="312"/>
      <c r="BB79" s="312"/>
      <c r="BC79" s="312"/>
      <c r="BD79" s="312"/>
      <c r="BE79" s="312"/>
      <c r="BF79" s="312"/>
      <c r="BG79" s="312"/>
      <c r="BH79" s="312"/>
      <c r="BI79" s="312"/>
      <c r="BJ79" s="312"/>
      <c r="BK79" s="312"/>
      <c r="BL79" s="312"/>
      <c r="BM79" s="312"/>
      <c r="BN79" s="312"/>
      <c r="BO79" s="312"/>
      <c r="BP79" s="312"/>
      <c r="BQ79" s="312"/>
      <c r="BR79" s="312"/>
      <c r="BS79" s="312"/>
      <c r="BT79" s="312"/>
      <c r="BU79" s="312"/>
    </row>
    <row r="80" spans="2:73" ht="18" customHeight="1" x14ac:dyDescent="0.25">
      <c r="B80" s="399" t="s">
        <v>24</v>
      </c>
      <c r="C80" s="399"/>
      <c r="D80" s="330" t="s">
        <v>58</v>
      </c>
      <c r="E80" s="331" t="s">
        <v>704</v>
      </c>
      <c r="F80" s="331" t="s">
        <v>704</v>
      </c>
      <c r="G80" s="331" t="s">
        <v>704</v>
      </c>
      <c r="H80" s="331" t="s">
        <v>704</v>
      </c>
      <c r="I80" s="331" t="s">
        <v>704</v>
      </c>
      <c r="J80" s="331" t="s">
        <v>704</v>
      </c>
      <c r="K80" s="331" t="s">
        <v>450</v>
      </c>
      <c r="L80" s="331" t="s">
        <v>450</v>
      </c>
      <c r="M80" s="331" t="s">
        <v>704</v>
      </c>
      <c r="N80" s="331" t="s">
        <v>704</v>
      </c>
      <c r="O80" s="331" t="s">
        <v>450</v>
      </c>
      <c r="P80" s="331" t="s">
        <v>450</v>
      </c>
      <c r="Q80" s="331" t="s">
        <v>450</v>
      </c>
      <c r="R80" s="331" t="s">
        <v>450</v>
      </c>
      <c r="S80" s="331" t="s">
        <v>450</v>
      </c>
      <c r="T80" s="331" t="s">
        <v>450</v>
      </c>
      <c r="U80" s="331" t="s">
        <v>450</v>
      </c>
      <c r="V80" s="331" t="s">
        <v>450</v>
      </c>
      <c r="W80" s="331" t="s">
        <v>450</v>
      </c>
      <c r="X80" s="331" t="s">
        <v>450</v>
      </c>
      <c r="Y80" s="331" t="s">
        <v>450</v>
      </c>
      <c r="Z80" s="331" t="s">
        <v>704</v>
      </c>
      <c r="AA80" s="331" t="s">
        <v>705</v>
      </c>
      <c r="AB80" s="331" t="s">
        <v>705</v>
      </c>
      <c r="AC80" s="331" t="s">
        <v>705</v>
      </c>
      <c r="AD80" s="331" t="s">
        <v>450</v>
      </c>
      <c r="AE80" s="331" t="s">
        <v>706</v>
      </c>
      <c r="AF80" s="331" t="s">
        <v>706</v>
      </c>
      <c r="AG80" s="331" t="s">
        <v>706</v>
      </c>
      <c r="AH80" s="331" t="s">
        <v>706</v>
      </c>
      <c r="AI80" s="331" t="s">
        <v>706</v>
      </c>
      <c r="AJ80" s="331" t="s">
        <v>706</v>
      </c>
      <c r="AK80" s="331" t="s">
        <v>706</v>
      </c>
      <c r="AL80" s="331" t="s">
        <v>704</v>
      </c>
      <c r="AM80" s="331" t="s">
        <v>704</v>
      </c>
      <c r="AN80" s="331" t="s">
        <v>706</v>
      </c>
      <c r="AO80" s="331" t="s">
        <v>706</v>
      </c>
      <c r="AP80" s="331" t="s">
        <v>450</v>
      </c>
      <c r="AQ80" s="331" t="s">
        <v>704</v>
      </c>
      <c r="AR80" s="331" t="s">
        <v>704</v>
      </c>
      <c r="AS80" s="331" t="s">
        <v>450</v>
      </c>
      <c r="AT80" s="331" t="s">
        <v>706</v>
      </c>
      <c r="AU80" s="331" t="s">
        <v>704</v>
      </c>
      <c r="AV80" s="331" t="s">
        <v>704</v>
      </c>
      <c r="AW80" s="331" t="s">
        <v>704</v>
      </c>
      <c r="AX80" s="331" t="s">
        <v>704</v>
      </c>
      <c r="AY80" s="331" t="s">
        <v>704</v>
      </c>
      <c r="AZ80" s="331" t="s">
        <v>450</v>
      </c>
      <c r="BA80" s="331" t="s">
        <v>706</v>
      </c>
      <c r="BB80" s="331"/>
      <c r="BC80" s="331"/>
      <c r="BD80" s="331"/>
      <c r="BE80" s="331"/>
      <c r="BF80" s="331"/>
      <c r="BG80" s="331"/>
      <c r="BH80" s="331"/>
      <c r="BI80" s="331"/>
      <c r="BJ80" s="331"/>
      <c r="BK80" s="331"/>
      <c r="BL80" s="331"/>
      <c r="BM80" s="331"/>
      <c r="BN80" s="331"/>
      <c r="BO80" s="331"/>
      <c r="BP80" s="331"/>
      <c r="BQ80" s="331"/>
      <c r="BR80" s="331"/>
      <c r="BS80" s="331"/>
      <c r="BT80" s="331"/>
      <c r="BU80" s="331"/>
    </row>
    <row r="81" spans="2:73" ht="18" customHeight="1" x14ac:dyDescent="0.25">
      <c r="B81" s="399"/>
      <c r="C81" s="399"/>
      <c r="D81" s="330" t="s">
        <v>136</v>
      </c>
      <c r="E81" s="332">
        <f>COUNT(E86,E99,E112,E126)</f>
        <v>1</v>
      </c>
      <c r="F81" s="332">
        <f t="shared" ref="F81:BA81" si="84">COUNT(F86,F99,F112,F126)</f>
        <v>1</v>
      </c>
      <c r="G81" s="332">
        <f t="shared" si="84"/>
        <v>1</v>
      </c>
      <c r="H81" s="332">
        <f t="shared" si="84"/>
        <v>1</v>
      </c>
      <c r="I81" s="332">
        <f t="shared" si="84"/>
        <v>1</v>
      </c>
      <c r="J81" s="332">
        <f t="shared" si="84"/>
        <v>1</v>
      </c>
      <c r="K81" s="332">
        <f t="shared" si="84"/>
        <v>1</v>
      </c>
      <c r="L81" s="332">
        <f t="shared" si="84"/>
        <v>1</v>
      </c>
      <c r="M81" s="332">
        <f t="shared" si="84"/>
        <v>1</v>
      </c>
      <c r="N81" s="332">
        <f t="shared" si="84"/>
        <v>0</v>
      </c>
      <c r="O81" s="332">
        <f t="shared" si="84"/>
        <v>0</v>
      </c>
      <c r="P81" s="332">
        <f t="shared" si="84"/>
        <v>1</v>
      </c>
      <c r="Q81" s="332">
        <f t="shared" si="84"/>
        <v>1</v>
      </c>
      <c r="R81" s="332">
        <f t="shared" si="84"/>
        <v>1</v>
      </c>
      <c r="S81" s="332">
        <f t="shared" si="84"/>
        <v>0</v>
      </c>
      <c r="T81" s="332">
        <f t="shared" si="84"/>
        <v>0</v>
      </c>
      <c r="U81" s="332">
        <f t="shared" si="84"/>
        <v>0</v>
      </c>
      <c r="V81" s="332">
        <f t="shared" si="84"/>
        <v>0</v>
      </c>
      <c r="W81" s="332">
        <f t="shared" si="84"/>
        <v>0</v>
      </c>
      <c r="X81" s="332">
        <f t="shared" si="84"/>
        <v>0</v>
      </c>
      <c r="Y81" s="332">
        <f t="shared" si="84"/>
        <v>0</v>
      </c>
      <c r="Z81" s="332">
        <f t="shared" si="84"/>
        <v>0</v>
      </c>
      <c r="AA81" s="332">
        <f t="shared" si="84"/>
        <v>0</v>
      </c>
      <c r="AB81" s="332">
        <f t="shared" si="84"/>
        <v>0</v>
      </c>
      <c r="AC81" s="332">
        <f t="shared" si="84"/>
        <v>0</v>
      </c>
      <c r="AD81" s="332">
        <f t="shared" si="84"/>
        <v>0</v>
      </c>
      <c r="AE81" s="332">
        <f t="shared" si="84"/>
        <v>0</v>
      </c>
      <c r="AF81" s="332">
        <f t="shared" si="84"/>
        <v>0</v>
      </c>
      <c r="AG81" s="332">
        <f t="shared" si="84"/>
        <v>0</v>
      </c>
      <c r="AH81" s="332">
        <f t="shared" si="84"/>
        <v>0</v>
      </c>
      <c r="AI81" s="332">
        <f t="shared" si="84"/>
        <v>0</v>
      </c>
      <c r="AJ81" s="332">
        <f t="shared" si="84"/>
        <v>0</v>
      </c>
      <c r="AK81" s="332">
        <f t="shared" si="84"/>
        <v>0</v>
      </c>
      <c r="AL81" s="332">
        <f t="shared" si="84"/>
        <v>0</v>
      </c>
      <c r="AM81" s="332">
        <f t="shared" si="84"/>
        <v>0</v>
      </c>
      <c r="AN81" s="332">
        <f t="shared" si="84"/>
        <v>0</v>
      </c>
      <c r="AO81" s="332">
        <f t="shared" si="84"/>
        <v>0</v>
      </c>
      <c r="AP81" s="332">
        <f t="shared" si="84"/>
        <v>0</v>
      </c>
      <c r="AQ81" s="332">
        <f t="shared" si="84"/>
        <v>0</v>
      </c>
      <c r="AR81" s="332">
        <f t="shared" si="84"/>
        <v>0</v>
      </c>
      <c r="AS81" s="332">
        <f t="shared" si="84"/>
        <v>0</v>
      </c>
      <c r="AT81" s="332">
        <f t="shared" si="84"/>
        <v>0</v>
      </c>
      <c r="AU81" s="332">
        <f t="shared" si="84"/>
        <v>0</v>
      </c>
      <c r="AV81" s="332">
        <f t="shared" si="84"/>
        <v>0</v>
      </c>
      <c r="AW81" s="332">
        <f t="shared" si="84"/>
        <v>0</v>
      </c>
      <c r="AX81" s="332">
        <f t="shared" si="84"/>
        <v>0</v>
      </c>
      <c r="AY81" s="332">
        <f t="shared" si="84"/>
        <v>0</v>
      </c>
      <c r="AZ81" s="332">
        <f t="shared" si="84"/>
        <v>0</v>
      </c>
      <c r="BA81" s="332">
        <f t="shared" si="84"/>
        <v>0</v>
      </c>
      <c r="BB81" s="332">
        <f t="shared" ref="BB81:BU81" si="85">COUNT(BB86,BB99,BB112,BB126)</f>
        <v>0</v>
      </c>
      <c r="BC81" s="332">
        <f t="shared" si="85"/>
        <v>0</v>
      </c>
      <c r="BD81" s="332">
        <f t="shared" si="85"/>
        <v>0</v>
      </c>
      <c r="BE81" s="332">
        <f t="shared" si="85"/>
        <v>0</v>
      </c>
      <c r="BF81" s="332">
        <f t="shared" si="85"/>
        <v>0</v>
      </c>
      <c r="BG81" s="332">
        <f t="shared" si="85"/>
        <v>0</v>
      </c>
      <c r="BH81" s="332">
        <f t="shared" si="85"/>
        <v>0</v>
      </c>
      <c r="BI81" s="332">
        <f t="shared" si="85"/>
        <v>0</v>
      </c>
      <c r="BJ81" s="332">
        <f t="shared" si="85"/>
        <v>0</v>
      </c>
      <c r="BK81" s="332">
        <f t="shared" si="85"/>
        <v>0</v>
      </c>
      <c r="BL81" s="332">
        <f t="shared" si="85"/>
        <v>0</v>
      </c>
      <c r="BM81" s="332">
        <f t="shared" si="85"/>
        <v>0</v>
      </c>
      <c r="BN81" s="332">
        <f t="shared" si="85"/>
        <v>0</v>
      </c>
      <c r="BO81" s="332">
        <f t="shared" si="85"/>
        <v>0</v>
      </c>
      <c r="BP81" s="332">
        <f t="shared" si="85"/>
        <v>0</v>
      </c>
      <c r="BQ81" s="332">
        <f t="shared" si="85"/>
        <v>0</v>
      </c>
      <c r="BR81" s="332">
        <f t="shared" si="85"/>
        <v>0</v>
      </c>
      <c r="BS81" s="332">
        <f t="shared" si="85"/>
        <v>0</v>
      </c>
      <c r="BT81" s="332">
        <f t="shared" si="85"/>
        <v>0</v>
      </c>
      <c r="BU81" s="332">
        <f t="shared" si="85"/>
        <v>0</v>
      </c>
    </row>
    <row r="82" spans="2:73" ht="18" customHeight="1" x14ac:dyDescent="0.25">
      <c r="B82" s="399"/>
      <c r="C82" s="399"/>
      <c r="D82" s="330" t="s">
        <v>137</v>
      </c>
      <c r="E82" s="332">
        <f>E86+E99+E112+E126</f>
        <v>200000000</v>
      </c>
      <c r="F82" s="332">
        <f t="shared" ref="F82:BA82" si="86">F86+F99+F112+F126</f>
        <v>170000000</v>
      </c>
      <c r="G82" s="332">
        <f t="shared" si="86"/>
        <v>235000000</v>
      </c>
      <c r="H82" s="332">
        <f t="shared" si="86"/>
        <v>235000000</v>
      </c>
      <c r="I82" s="332">
        <f t="shared" si="86"/>
        <v>225000000</v>
      </c>
      <c r="J82" s="332">
        <f t="shared" si="86"/>
        <v>225000000</v>
      </c>
      <c r="K82" s="332">
        <f t="shared" si="86"/>
        <v>210000000</v>
      </c>
      <c r="L82" s="332">
        <f t="shared" si="86"/>
        <v>240000000</v>
      </c>
      <c r="M82" s="332">
        <f t="shared" si="86"/>
        <v>250000000</v>
      </c>
      <c r="N82" s="332">
        <f t="shared" si="86"/>
        <v>0</v>
      </c>
      <c r="O82" s="332">
        <f t="shared" si="86"/>
        <v>0</v>
      </c>
      <c r="P82" s="332">
        <f t="shared" si="86"/>
        <v>185000000</v>
      </c>
      <c r="Q82" s="332">
        <f t="shared" si="86"/>
        <v>270000000</v>
      </c>
      <c r="R82" s="332">
        <f t="shared" si="86"/>
        <v>240000000</v>
      </c>
      <c r="S82" s="332">
        <f t="shared" si="86"/>
        <v>0</v>
      </c>
      <c r="T82" s="332">
        <f t="shared" si="86"/>
        <v>0</v>
      </c>
      <c r="U82" s="332">
        <f t="shared" si="86"/>
        <v>0</v>
      </c>
      <c r="V82" s="332">
        <f t="shared" si="86"/>
        <v>0</v>
      </c>
      <c r="W82" s="332">
        <f t="shared" si="86"/>
        <v>0</v>
      </c>
      <c r="X82" s="332">
        <f t="shared" si="86"/>
        <v>0</v>
      </c>
      <c r="Y82" s="332">
        <f t="shared" si="86"/>
        <v>0</v>
      </c>
      <c r="Z82" s="332">
        <f t="shared" si="86"/>
        <v>0</v>
      </c>
      <c r="AA82" s="332">
        <f t="shared" si="86"/>
        <v>0</v>
      </c>
      <c r="AB82" s="332">
        <f t="shared" si="86"/>
        <v>0</v>
      </c>
      <c r="AC82" s="332">
        <f t="shared" si="86"/>
        <v>0</v>
      </c>
      <c r="AD82" s="332">
        <f t="shared" si="86"/>
        <v>0</v>
      </c>
      <c r="AE82" s="332">
        <f t="shared" si="86"/>
        <v>0</v>
      </c>
      <c r="AF82" s="332">
        <f t="shared" si="86"/>
        <v>0</v>
      </c>
      <c r="AG82" s="332">
        <f t="shared" si="86"/>
        <v>0</v>
      </c>
      <c r="AH82" s="332">
        <f t="shared" si="86"/>
        <v>0</v>
      </c>
      <c r="AI82" s="332">
        <f t="shared" si="86"/>
        <v>0</v>
      </c>
      <c r="AJ82" s="332">
        <f t="shared" si="86"/>
        <v>0</v>
      </c>
      <c r="AK82" s="332">
        <f t="shared" si="86"/>
        <v>0</v>
      </c>
      <c r="AL82" s="332">
        <f t="shared" si="86"/>
        <v>0</v>
      </c>
      <c r="AM82" s="332">
        <f t="shared" si="86"/>
        <v>0</v>
      </c>
      <c r="AN82" s="332">
        <f t="shared" si="86"/>
        <v>0</v>
      </c>
      <c r="AO82" s="332">
        <f t="shared" si="86"/>
        <v>0</v>
      </c>
      <c r="AP82" s="332">
        <f t="shared" si="86"/>
        <v>0</v>
      </c>
      <c r="AQ82" s="332">
        <f t="shared" si="86"/>
        <v>0</v>
      </c>
      <c r="AR82" s="332">
        <f t="shared" si="86"/>
        <v>0</v>
      </c>
      <c r="AS82" s="332">
        <f t="shared" si="86"/>
        <v>0</v>
      </c>
      <c r="AT82" s="332">
        <f t="shared" si="86"/>
        <v>0</v>
      </c>
      <c r="AU82" s="332">
        <f t="shared" si="86"/>
        <v>0</v>
      </c>
      <c r="AV82" s="332">
        <f t="shared" si="86"/>
        <v>0</v>
      </c>
      <c r="AW82" s="332">
        <f t="shared" si="86"/>
        <v>0</v>
      </c>
      <c r="AX82" s="332">
        <f t="shared" si="86"/>
        <v>0</v>
      </c>
      <c r="AY82" s="332">
        <f t="shared" si="86"/>
        <v>0</v>
      </c>
      <c r="AZ82" s="332">
        <f t="shared" si="86"/>
        <v>0</v>
      </c>
      <c r="BA82" s="332">
        <f t="shared" si="86"/>
        <v>0</v>
      </c>
      <c r="BB82" s="332">
        <f t="shared" ref="BB82:BU82" si="87">BB86+BB99+BB112+BB126</f>
        <v>0</v>
      </c>
      <c r="BC82" s="332">
        <f t="shared" si="87"/>
        <v>0</v>
      </c>
      <c r="BD82" s="332">
        <f t="shared" si="87"/>
        <v>0</v>
      </c>
      <c r="BE82" s="332">
        <f t="shared" si="87"/>
        <v>0</v>
      </c>
      <c r="BF82" s="332">
        <f t="shared" si="87"/>
        <v>0</v>
      </c>
      <c r="BG82" s="332">
        <f t="shared" si="87"/>
        <v>0</v>
      </c>
      <c r="BH82" s="332">
        <f t="shared" si="87"/>
        <v>0</v>
      </c>
      <c r="BI82" s="332">
        <f t="shared" si="87"/>
        <v>0</v>
      </c>
      <c r="BJ82" s="332">
        <f t="shared" si="87"/>
        <v>0</v>
      </c>
      <c r="BK82" s="332">
        <f t="shared" si="87"/>
        <v>0</v>
      </c>
      <c r="BL82" s="332">
        <f t="shared" si="87"/>
        <v>0</v>
      </c>
      <c r="BM82" s="332">
        <f t="shared" si="87"/>
        <v>0</v>
      </c>
      <c r="BN82" s="332">
        <f t="shared" si="87"/>
        <v>0</v>
      </c>
      <c r="BO82" s="332">
        <f t="shared" si="87"/>
        <v>0</v>
      </c>
      <c r="BP82" s="332">
        <f t="shared" si="87"/>
        <v>0</v>
      </c>
      <c r="BQ82" s="332">
        <f t="shared" si="87"/>
        <v>0</v>
      </c>
      <c r="BR82" s="332">
        <f t="shared" si="87"/>
        <v>0</v>
      </c>
      <c r="BS82" s="332">
        <f t="shared" si="87"/>
        <v>0</v>
      </c>
      <c r="BT82" s="332">
        <f t="shared" si="87"/>
        <v>0</v>
      </c>
      <c r="BU82" s="332">
        <f t="shared" si="87"/>
        <v>0</v>
      </c>
    </row>
    <row r="83" spans="2:73" ht="18" customHeight="1" x14ac:dyDescent="0.25">
      <c r="B83" s="399"/>
      <c r="C83" s="399"/>
      <c r="D83" s="311" t="s">
        <v>291</v>
      </c>
      <c r="E83" s="333"/>
      <c r="F83" s="333"/>
      <c r="G83" s="333"/>
      <c r="H83" s="333"/>
      <c r="I83" s="333"/>
      <c r="J83" s="333"/>
      <c r="K83" s="333"/>
      <c r="L83" s="333"/>
      <c r="M83" s="333"/>
      <c r="N83" s="333"/>
      <c r="O83" s="333"/>
      <c r="P83" s="333"/>
      <c r="Q83" s="333"/>
      <c r="R83" s="333"/>
      <c r="S83" s="333"/>
      <c r="T83" s="333"/>
      <c r="U83" s="333"/>
      <c r="V83" s="333"/>
      <c r="W83" s="333"/>
      <c r="X83" s="333"/>
      <c r="Y83" s="333"/>
      <c r="Z83" s="333"/>
      <c r="AA83" s="333"/>
      <c r="AB83" s="333"/>
      <c r="AC83" s="333"/>
      <c r="AD83" s="333"/>
      <c r="AE83" s="333"/>
      <c r="AF83" s="333"/>
      <c r="AG83" s="333"/>
      <c r="AH83" s="333"/>
      <c r="AI83" s="333"/>
      <c r="AJ83" s="333"/>
      <c r="AK83" s="333"/>
      <c r="AL83" s="333"/>
      <c r="AM83" s="333"/>
      <c r="AN83" s="333"/>
      <c r="AO83" s="333"/>
      <c r="AP83" s="333"/>
      <c r="AQ83" s="333"/>
      <c r="AR83" s="333"/>
      <c r="AS83" s="333"/>
      <c r="AT83" s="333"/>
      <c r="AU83" s="333"/>
      <c r="AV83" s="333"/>
      <c r="AW83" s="333"/>
      <c r="AX83" s="333"/>
      <c r="AY83" s="333"/>
      <c r="AZ83" s="333"/>
      <c r="BA83" s="333"/>
      <c r="BB83" s="333"/>
      <c r="BC83" s="333"/>
      <c r="BD83" s="333"/>
      <c r="BE83" s="333"/>
      <c r="BF83" s="333"/>
      <c r="BG83" s="333"/>
      <c r="BH83" s="333"/>
      <c r="BI83" s="333"/>
      <c r="BJ83" s="333"/>
      <c r="BK83" s="333"/>
      <c r="BL83" s="333"/>
      <c r="BM83" s="333"/>
      <c r="BN83" s="333"/>
      <c r="BO83" s="333"/>
      <c r="BP83" s="333"/>
      <c r="BQ83" s="333"/>
      <c r="BR83" s="333"/>
      <c r="BS83" s="333"/>
      <c r="BT83" s="333"/>
      <c r="BU83" s="333"/>
    </row>
    <row r="84" spans="2:73" ht="18" customHeight="1" x14ac:dyDescent="0.25">
      <c r="B84" s="399"/>
      <c r="C84" s="399"/>
      <c r="D84" s="311" t="s">
        <v>292</v>
      </c>
      <c r="E84" s="333"/>
      <c r="F84" s="333"/>
      <c r="G84" s="333"/>
      <c r="H84" s="333"/>
      <c r="I84" s="333"/>
      <c r="J84" s="333"/>
      <c r="K84" s="333"/>
      <c r="L84" s="333"/>
      <c r="M84" s="333"/>
      <c r="N84" s="333"/>
      <c r="O84" s="333"/>
      <c r="P84" s="333"/>
      <c r="Q84" s="333"/>
      <c r="R84" s="333"/>
      <c r="S84" s="333"/>
      <c r="T84" s="333"/>
      <c r="U84" s="333"/>
      <c r="V84" s="333"/>
      <c r="W84" s="333"/>
      <c r="X84" s="333"/>
      <c r="Y84" s="333"/>
      <c r="Z84" s="333"/>
      <c r="AA84" s="333"/>
      <c r="AB84" s="333"/>
      <c r="AC84" s="333"/>
      <c r="AD84" s="333"/>
      <c r="AE84" s="333"/>
      <c r="AF84" s="333"/>
      <c r="AG84" s="333"/>
      <c r="AH84" s="333"/>
      <c r="AI84" s="333"/>
      <c r="AJ84" s="333"/>
      <c r="AK84" s="333"/>
      <c r="AL84" s="333"/>
      <c r="AM84" s="333"/>
      <c r="AN84" s="333"/>
      <c r="AO84" s="333"/>
      <c r="AP84" s="333"/>
      <c r="AQ84" s="333"/>
      <c r="AR84" s="333"/>
      <c r="AS84" s="333"/>
      <c r="AT84" s="333"/>
      <c r="AU84" s="333"/>
      <c r="AV84" s="333"/>
      <c r="AW84" s="333"/>
      <c r="AX84" s="333"/>
      <c r="AY84" s="333"/>
      <c r="AZ84" s="333"/>
      <c r="BA84" s="333"/>
      <c r="BB84" s="333"/>
      <c r="BC84" s="333"/>
      <c r="BD84" s="333"/>
      <c r="BE84" s="333"/>
      <c r="BF84" s="333"/>
      <c r="BG84" s="333"/>
      <c r="BH84" s="333"/>
      <c r="BI84" s="333"/>
      <c r="BJ84" s="333"/>
      <c r="BK84" s="333"/>
      <c r="BL84" s="333"/>
      <c r="BM84" s="333"/>
      <c r="BN84" s="333"/>
      <c r="BO84" s="333"/>
      <c r="BP84" s="333"/>
      <c r="BQ84" s="333"/>
      <c r="BR84" s="333"/>
      <c r="BS84" s="333"/>
      <c r="BT84" s="333"/>
      <c r="BU84" s="333"/>
    </row>
    <row r="85" spans="2:73" ht="18" customHeight="1" x14ac:dyDescent="0.25">
      <c r="B85" s="399"/>
      <c r="C85" s="399"/>
      <c r="D85" s="311" t="s">
        <v>138</v>
      </c>
      <c r="E85" s="334"/>
      <c r="F85" s="334"/>
      <c r="G85" s="334"/>
      <c r="H85" s="334"/>
      <c r="I85" s="334"/>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c r="AK85" s="334"/>
      <c r="AL85" s="334"/>
      <c r="AM85" s="334"/>
      <c r="AN85" s="334"/>
      <c r="AO85" s="334"/>
      <c r="AP85" s="334"/>
      <c r="AQ85" s="334"/>
      <c r="AR85" s="334"/>
      <c r="AS85" s="334"/>
      <c r="AT85" s="334"/>
      <c r="AU85" s="334"/>
      <c r="AV85" s="334"/>
      <c r="AW85" s="334"/>
      <c r="AX85" s="334"/>
      <c r="AY85" s="334"/>
      <c r="AZ85" s="334"/>
      <c r="BA85" s="334"/>
      <c r="BB85" s="334"/>
      <c r="BC85" s="334"/>
      <c r="BD85" s="334"/>
      <c r="BE85" s="334"/>
      <c r="BF85" s="334"/>
      <c r="BG85" s="334"/>
      <c r="BH85" s="334"/>
      <c r="BI85" s="334"/>
      <c r="BJ85" s="334"/>
      <c r="BK85" s="334"/>
      <c r="BL85" s="334"/>
      <c r="BM85" s="334"/>
      <c r="BN85" s="334"/>
      <c r="BO85" s="334"/>
      <c r="BP85" s="334"/>
      <c r="BQ85" s="334"/>
      <c r="BR85" s="334"/>
      <c r="BS85" s="334"/>
      <c r="BT85" s="334"/>
      <c r="BU85" s="334"/>
    </row>
    <row r="86" spans="2:73" ht="18" customHeight="1" x14ac:dyDescent="0.25">
      <c r="B86" s="399"/>
      <c r="C86" s="399"/>
      <c r="D86" s="311" t="s">
        <v>35</v>
      </c>
      <c r="E86" s="334">
        <v>200000000</v>
      </c>
      <c r="F86" s="334">
        <v>170000000</v>
      </c>
      <c r="G86" s="334">
        <v>235000000</v>
      </c>
      <c r="H86" s="334">
        <v>235000000</v>
      </c>
      <c r="I86" s="334">
        <v>225000000</v>
      </c>
      <c r="J86" s="334">
        <v>225000000</v>
      </c>
      <c r="K86" s="334">
        <v>210000000</v>
      </c>
      <c r="L86" s="334">
        <v>240000000</v>
      </c>
      <c r="M86" s="334">
        <v>250000000</v>
      </c>
      <c r="N86" s="334"/>
      <c r="O86" s="334"/>
      <c r="P86" s="334">
        <v>185000000</v>
      </c>
      <c r="Q86" s="334">
        <v>270000000</v>
      </c>
      <c r="R86" s="334">
        <v>240000000</v>
      </c>
      <c r="S86" s="334"/>
      <c r="T86" s="334"/>
      <c r="U86" s="334"/>
      <c r="V86" s="334"/>
      <c r="W86" s="334"/>
      <c r="X86" s="334"/>
      <c r="Y86" s="334"/>
      <c r="Z86" s="334"/>
      <c r="AA86" s="334"/>
      <c r="AB86" s="334"/>
      <c r="AC86" s="334"/>
      <c r="AD86" s="334"/>
      <c r="AE86" s="334"/>
      <c r="AF86" s="334"/>
      <c r="AG86" s="334"/>
      <c r="AH86" s="334"/>
      <c r="AI86" s="334"/>
      <c r="AJ86" s="334"/>
      <c r="AK86" s="334"/>
      <c r="AL86" s="334"/>
      <c r="AM86" s="334"/>
      <c r="AN86" s="334"/>
      <c r="AO86" s="334"/>
      <c r="AP86" s="334"/>
      <c r="AQ86" s="334"/>
      <c r="AR86" s="334"/>
      <c r="AS86" s="334"/>
      <c r="AT86" s="334"/>
      <c r="AU86" s="334"/>
      <c r="AV86" s="334"/>
      <c r="AW86" s="334"/>
      <c r="AX86" s="334"/>
      <c r="AY86" s="334"/>
      <c r="AZ86" s="334"/>
      <c r="BA86" s="334"/>
      <c r="BB86" s="334"/>
      <c r="BC86" s="334"/>
      <c r="BD86" s="334"/>
      <c r="BE86" s="334"/>
      <c r="BF86" s="334"/>
      <c r="BG86" s="334"/>
      <c r="BH86" s="334"/>
      <c r="BI86" s="334"/>
      <c r="BJ86" s="334"/>
      <c r="BK86" s="334"/>
      <c r="BL86" s="334"/>
      <c r="BM86" s="334"/>
      <c r="BN86" s="334"/>
      <c r="BO86" s="334"/>
      <c r="BP86" s="334"/>
      <c r="BQ86" s="334"/>
      <c r="BR86" s="334"/>
      <c r="BS86" s="334"/>
      <c r="BT86" s="334"/>
      <c r="BU86" s="334"/>
    </row>
    <row r="87" spans="2:73" ht="18" customHeight="1" x14ac:dyDescent="0.25">
      <c r="B87" s="399"/>
      <c r="C87" s="399"/>
      <c r="D87" s="311" t="s">
        <v>139</v>
      </c>
      <c r="E87" s="334">
        <v>12</v>
      </c>
      <c r="F87" s="334">
        <v>12</v>
      </c>
      <c r="G87" s="334">
        <v>12</v>
      </c>
      <c r="H87" s="334">
        <v>12</v>
      </c>
      <c r="I87" s="334">
        <v>12</v>
      </c>
      <c r="J87" s="334">
        <v>12</v>
      </c>
      <c r="K87" s="334">
        <v>12</v>
      </c>
      <c r="L87" s="334">
        <v>12</v>
      </c>
      <c r="M87" s="334">
        <v>12</v>
      </c>
      <c r="N87" s="334"/>
      <c r="O87" s="334"/>
      <c r="P87" s="334">
        <v>12</v>
      </c>
      <c r="Q87" s="334">
        <v>12</v>
      </c>
      <c r="R87" s="334">
        <v>12</v>
      </c>
      <c r="S87" s="334"/>
      <c r="T87" s="334"/>
      <c r="U87" s="334"/>
      <c r="V87" s="334"/>
      <c r="W87" s="334"/>
      <c r="X87" s="334"/>
      <c r="Y87" s="334"/>
      <c r="Z87" s="334"/>
      <c r="AA87" s="334"/>
      <c r="AB87" s="334"/>
      <c r="AC87" s="334"/>
      <c r="AD87" s="334"/>
      <c r="AE87" s="334"/>
      <c r="AF87" s="334"/>
      <c r="AG87" s="334"/>
      <c r="AH87" s="334"/>
      <c r="AI87" s="334"/>
      <c r="AJ87" s="334"/>
      <c r="AK87" s="334"/>
      <c r="AL87" s="334"/>
      <c r="AM87" s="334"/>
      <c r="AN87" s="334"/>
      <c r="AO87" s="334"/>
      <c r="AP87" s="334"/>
      <c r="AQ87" s="334"/>
      <c r="AR87" s="334"/>
      <c r="AS87" s="334"/>
      <c r="AT87" s="334"/>
      <c r="AU87" s="334"/>
      <c r="AV87" s="334"/>
      <c r="AW87" s="334"/>
      <c r="AX87" s="334"/>
      <c r="AY87" s="334"/>
      <c r="AZ87" s="334"/>
      <c r="BA87" s="334"/>
      <c r="BB87" s="334"/>
      <c r="BC87" s="334"/>
      <c r="BD87" s="334"/>
      <c r="BE87" s="334"/>
      <c r="BF87" s="334"/>
      <c r="BG87" s="334"/>
      <c r="BH87" s="334"/>
      <c r="BI87" s="334"/>
      <c r="BJ87" s="334"/>
      <c r="BK87" s="334"/>
      <c r="BL87" s="334"/>
      <c r="BM87" s="334"/>
      <c r="BN87" s="334"/>
      <c r="BO87" s="334"/>
      <c r="BP87" s="334"/>
      <c r="BQ87" s="334"/>
      <c r="BR87" s="334"/>
      <c r="BS87" s="334"/>
      <c r="BT87" s="334"/>
      <c r="BU87" s="334"/>
    </row>
    <row r="88" spans="2:73" ht="18" customHeight="1" x14ac:dyDescent="0.25">
      <c r="B88" s="399"/>
      <c r="C88" s="399"/>
      <c r="D88" s="311" t="s">
        <v>140</v>
      </c>
      <c r="E88" s="334" t="s">
        <v>707</v>
      </c>
      <c r="F88" s="334" t="s">
        <v>708</v>
      </c>
      <c r="G88" s="334" t="s">
        <v>708</v>
      </c>
      <c r="H88" s="334" t="s">
        <v>709</v>
      </c>
      <c r="I88" s="334" t="s">
        <v>709</v>
      </c>
      <c r="J88" s="334" t="s">
        <v>709</v>
      </c>
      <c r="K88" s="334" t="s">
        <v>710</v>
      </c>
      <c r="L88" s="334" t="s">
        <v>711</v>
      </c>
      <c r="M88" s="334" t="s">
        <v>708</v>
      </c>
      <c r="N88" s="334"/>
      <c r="O88" s="334"/>
      <c r="P88" s="334" t="s">
        <v>712</v>
      </c>
      <c r="Q88" s="334" t="s">
        <v>710</v>
      </c>
      <c r="R88" s="334" t="s">
        <v>713</v>
      </c>
      <c r="S88" s="334"/>
      <c r="T88" s="334"/>
      <c r="U88" s="334"/>
      <c r="V88" s="334"/>
      <c r="W88" s="334"/>
      <c r="X88" s="334"/>
      <c r="Y88" s="334"/>
      <c r="Z88" s="334"/>
      <c r="AA88" s="334"/>
      <c r="AB88" s="334"/>
      <c r="AC88" s="334"/>
      <c r="AD88" s="334"/>
      <c r="AE88" s="334"/>
      <c r="AF88" s="334"/>
      <c r="AG88" s="334"/>
      <c r="AH88" s="334"/>
      <c r="AI88" s="334"/>
      <c r="AJ88" s="334"/>
      <c r="AK88" s="334"/>
      <c r="AL88" s="334"/>
      <c r="AM88" s="334"/>
      <c r="AN88" s="334"/>
      <c r="AO88" s="334"/>
      <c r="AP88" s="334"/>
      <c r="AQ88" s="334"/>
      <c r="AR88" s="334"/>
      <c r="AS88" s="334"/>
      <c r="AT88" s="334"/>
      <c r="AU88" s="334"/>
      <c r="AV88" s="334"/>
      <c r="AW88" s="334"/>
      <c r="AX88" s="334"/>
      <c r="AY88" s="334"/>
      <c r="AZ88" s="334"/>
      <c r="BA88" s="334"/>
      <c r="BB88" s="334"/>
      <c r="BC88" s="334"/>
      <c r="BD88" s="334"/>
      <c r="BE88" s="334"/>
      <c r="BF88" s="334"/>
      <c r="BG88" s="334"/>
      <c r="BH88" s="334"/>
      <c r="BI88" s="334"/>
      <c r="BJ88" s="334"/>
      <c r="BK88" s="334"/>
      <c r="BL88" s="334"/>
      <c r="BM88" s="334"/>
      <c r="BN88" s="334"/>
      <c r="BO88" s="334"/>
      <c r="BP88" s="334"/>
      <c r="BQ88" s="334"/>
      <c r="BR88" s="334"/>
      <c r="BS88" s="334"/>
      <c r="BT88" s="334"/>
      <c r="BU88" s="334"/>
    </row>
    <row r="89" spans="2:73" ht="18" customHeight="1" x14ac:dyDescent="0.25">
      <c r="B89" s="399"/>
      <c r="C89" s="399"/>
      <c r="D89" s="311" t="s">
        <v>141</v>
      </c>
      <c r="E89" s="334"/>
      <c r="F89" s="334"/>
      <c r="G89" s="334"/>
      <c r="H89" s="334"/>
      <c r="I89" s="334"/>
      <c r="J89" s="334"/>
      <c r="K89" s="334"/>
      <c r="L89" s="334"/>
      <c r="M89" s="334"/>
      <c r="N89" s="334"/>
      <c r="O89" s="334"/>
      <c r="P89" s="334"/>
      <c r="Q89" s="334"/>
      <c r="R89" s="334"/>
      <c r="S89" s="334"/>
      <c r="T89" s="334"/>
      <c r="U89" s="334"/>
      <c r="V89" s="334"/>
      <c r="W89" s="334"/>
      <c r="X89" s="334"/>
      <c r="Y89" s="334"/>
      <c r="Z89" s="334"/>
      <c r="AA89" s="334"/>
      <c r="AB89" s="334"/>
      <c r="AC89" s="334"/>
      <c r="AD89" s="334"/>
      <c r="AE89" s="334"/>
      <c r="AF89" s="334"/>
      <c r="AG89" s="334"/>
      <c r="AH89" s="334"/>
      <c r="AI89" s="334"/>
      <c r="AJ89" s="334"/>
      <c r="AK89" s="334"/>
      <c r="AL89" s="334"/>
      <c r="AM89" s="334"/>
      <c r="AN89" s="334"/>
      <c r="AO89" s="334"/>
      <c r="AP89" s="334"/>
      <c r="AQ89" s="334"/>
      <c r="AR89" s="334"/>
      <c r="AS89" s="334"/>
      <c r="AT89" s="334"/>
      <c r="AU89" s="334"/>
      <c r="AV89" s="334"/>
      <c r="AW89" s="334"/>
      <c r="AX89" s="334"/>
      <c r="AY89" s="334"/>
      <c r="AZ89" s="334"/>
      <c r="BA89" s="334"/>
      <c r="BB89" s="334"/>
      <c r="BC89" s="334"/>
      <c r="BD89" s="334"/>
      <c r="BE89" s="334"/>
      <c r="BF89" s="334"/>
      <c r="BG89" s="334"/>
      <c r="BH89" s="334"/>
      <c r="BI89" s="334"/>
      <c r="BJ89" s="334"/>
      <c r="BK89" s="334"/>
      <c r="BL89" s="334"/>
      <c r="BM89" s="334"/>
      <c r="BN89" s="334"/>
      <c r="BO89" s="334"/>
      <c r="BP89" s="334"/>
      <c r="BQ89" s="334"/>
      <c r="BR89" s="334"/>
      <c r="BS89" s="334"/>
      <c r="BT89" s="334"/>
      <c r="BU89" s="334"/>
    </row>
    <row r="90" spans="2:73" ht="18" customHeight="1" x14ac:dyDescent="0.25">
      <c r="B90" s="399"/>
      <c r="C90" s="399"/>
      <c r="D90" s="311" t="s">
        <v>142</v>
      </c>
      <c r="E90" s="334"/>
      <c r="F90" s="334"/>
      <c r="G90" s="334"/>
      <c r="H90" s="334"/>
      <c r="I90" s="334"/>
      <c r="J90" s="334"/>
      <c r="K90" s="334"/>
      <c r="L90" s="334"/>
      <c r="M90" s="334"/>
      <c r="N90" s="334"/>
      <c r="O90" s="334"/>
      <c r="P90" s="334"/>
      <c r="Q90" s="334"/>
      <c r="R90" s="334"/>
      <c r="S90" s="334"/>
      <c r="T90" s="334"/>
      <c r="U90" s="334"/>
      <c r="V90" s="334"/>
      <c r="W90" s="334"/>
      <c r="X90" s="334"/>
      <c r="Y90" s="334"/>
      <c r="Z90" s="334"/>
      <c r="AA90" s="334"/>
      <c r="AB90" s="334"/>
      <c r="AC90" s="334"/>
      <c r="AD90" s="334"/>
      <c r="AE90" s="334"/>
      <c r="AF90" s="334"/>
      <c r="AG90" s="334"/>
      <c r="AH90" s="334"/>
      <c r="AI90" s="334"/>
      <c r="AJ90" s="334"/>
      <c r="AK90" s="334"/>
      <c r="AL90" s="334"/>
      <c r="AM90" s="334"/>
      <c r="AN90" s="334"/>
      <c r="AO90" s="334"/>
      <c r="AP90" s="334"/>
      <c r="AQ90" s="334"/>
      <c r="AR90" s="334"/>
      <c r="AS90" s="334"/>
      <c r="AT90" s="334"/>
      <c r="AU90" s="334"/>
      <c r="AV90" s="334"/>
      <c r="AW90" s="334"/>
      <c r="AX90" s="334"/>
      <c r="AY90" s="334"/>
      <c r="AZ90" s="334"/>
      <c r="BA90" s="334"/>
      <c r="BB90" s="334"/>
      <c r="BC90" s="334"/>
      <c r="BD90" s="334"/>
      <c r="BE90" s="334"/>
      <c r="BF90" s="334"/>
      <c r="BG90" s="334"/>
      <c r="BH90" s="334"/>
      <c r="BI90" s="334"/>
      <c r="BJ90" s="334"/>
      <c r="BK90" s="334"/>
      <c r="BL90" s="334"/>
      <c r="BM90" s="334"/>
      <c r="BN90" s="334"/>
      <c r="BO90" s="334"/>
      <c r="BP90" s="334"/>
      <c r="BQ90" s="334"/>
      <c r="BR90" s="334"/>
      <c r="BS90" s="334"/>
      <c r="BT90" s="334"/>
      <c r="BU90" s="334"/>
    </row>
    <row r="91" spans="2:73" ht="18" customHeight="1" x14ac:dyDescent="0.25">
      <c r="B91" s="399"/>
      <c r="C91" s="399"/>
      <c r="D91" s="311" t="s">
        <v>41</v>
      </c>
      <c r="E91" s="334">
        <v>16</v>
      </c>
      <c r="F91" s="334">
        <v>11</v>
      </c>
      <c r="G91" s="334">
        <v>17</v>
      </c>
      <c r="H91" s="334">
        <v>17</v>
      </c>
      <c r="I91" s="334">
        <v>15</v>
      </c>
      <c r="J91" s="334">
        <v>20</v>
      </c>
      <c r="K91" s="334">
        <v>17</v>
      </c>
      <c r="L91" s="334">
        <v>17</v>
      </c>
      <c r="M91" s="334">
        <v>19</v>
      </c>
      <c r="N91" s="334"/>
      <c r="O91" s="334"/>
      <c r="P91" s="334">
        <v>14</v>
      </c>
      <c r="Q91" s="334">
        <v>20</v>
      </c>
      <c r="R91" s="334">
        <v>17</v>
      </c>
      <c r="S91" s="334"/>
      <c r="T91" s="334"/>
      <c r="U91" s="334"/>
      <c r="V91" s="334"/>
      <c r="W91" s="334"/>
      <c r="X91" s="334"/>
      <c r="Y91" s="334"/>
      <c r="Z91" s="334"/>
      <c r="AA91" s="334"/>
      <c r="AB91" s="334"/>
      <c r="AC91" s="334"/>
      <c r="AD91" s="334"/>
      <c r="AE91" s="334"/>
      <c r="AF91" s="334"/>
      <c r="AG91" s="334"/>
      <c r="AH91" s="334"/>
      <c r="AI91" s="334"/>
      <c r="AJ91" s="334"/>
      <c r="AK91" s="334"/>
      <c r="AL91" s="334"/>
      <c r="AM91" s="334"/>
      <c r="AN91" s="334"/>
      <c r="AO91" s="334"/>
      <c r="AP91" s="334"/>
      <c r="AQ91" s="334"/>
      <c r="AR91" s="334"/>
      <c r="AS91" s="334"/>
      <c r="AT91" s="334"/>
      <c r="AU91" s="334"/>
      <c r="AV91" s="334"/>
      <c r="AW91" s="334"/>
      <c r="AX91" s="334"/>
      <c r="AY91" s="334"/>
      <c r="AZ91" s="334"/>
      <c r="BA91" s="334"/>
      <c r="BB91" s="334"/>
      <c r="BC91" s="334"/>
      <c r="BD91" s="334"/>
      <c r="BE91" s="334"/>
      <c r="BF91" s="334"/>
      <c r="BG91" s="334"/>
      <c r="BH91" s="334"/>
      <c r="BI91" s="334"/>
      <c r="BJ91" s="334"/>
      <c r="BK91" s="334"/>
      <c r="BL91" s="334"/>
      <c r="BM91" s="334"/>
      <c r="BN91" s="334"/>
      <c r="BO91" s="334"/>
      <c r="BP91" s="334"/>
      <c r="BQ91" s="334"/>
      <c r="BR91" s="334"/>
      <c r="BS91" s="334"/>
      <c r="BT91" s="334"/>
      <c r="BU91" s="334"/>
    </row>
    <row r="92" spans="2:73" ht="18" customHeight="1" x14ac:dyDescent="0.25">
      <c r="B92" s="399"/>
      <c r="C92" s="399"/>
      <c r="D92" s="311" t="s">
        <v>143</v>
      </c>
      <c r="E92" s="334"/>
      <c r="F92" s="334"/>
      <c r="G92" s="334"/>
      <c r="H92" s="334"/>
      <c r="I92" s="334"/>
      <c r="J92" s="334"/>
      <c r="K92" s="334"/>
      <c r="L92" s="334"/>
      <c r="M92" s="334"/>
      <c r="N92" s="334"/>
      <c r="O92" s="334"/>
      <c r="P92" s="334"/>
      <c r="Q92" s="334"/>
      <c r="R92" s="334"/>
      <c r="S92" s="334"/>
      <c r="T92" s="334"/>
      <c r="U92" s="334"/>
      <c r="V92" s="334"/>
      <c r="W92" s="334"/>
      <c r="X92" s="334"/>
      <c r="Y92" s="334"/>
      <c r="Z92" s="334"/>
      <c r="AA92" s="334"/>
      <c r="AB92" s="334"/>
      <c r="AC92" s="334"/>
      <c r="AD92" s="334"/>
      <c r="AE92" s="334"/>
      <c r="AF92" s="334"/>
      <c r="AG92" s="334"/>
      <c r="AH92" s="334"/>
      <c r="AI92" s="334"/>
      <c r="AJ92" s="334"/>
      <c r="AK92" s="334"/>
      <c r="AL92" s="334"/>
      <c r="AM92" s="334"/>
      <c r="AN92" s="334"/>
      <c r="AO92" s="334"/>
      <c r="AP92" s="334"/>
      <c r="AQ92" s="334"/>
      <c r="AR92" s="334"/>
      <c r="AS92" s="334"/>
      <c r="AT92" s="334"/>
      <c r="AU92" s="334"/>
      <c r="AV92" s="334"/>
      <c r="AW92" s="334"/>
      <c r="AX92" s="334"/>
      <c r="AY92" s="334"/>
      <c r="AZ92" s="334"/>
      <c r="BA92" s="334"/>
      <c r="BB92" s="334"/>
      <c r="BC92" s="334"/>
      <c r="BD92" s="334"/>
      <c r="BE92" s="334"/>
      <c r="BF92" s="334"/>
      <c r="BG92" s="334"/>
      <c r="BH92" s="334"/>
      <c r="BI92" s="334"/>
      <c r="BJ92" s="334"/>
      <c r="BK92" s="334"/>
      <c r="BL92" s="334"/>
      <c r="BM92" s="334"/>
      <c r="BN92" s="334"/>
      <c r="BO92" s="334"/>
      <c r="BP92" s="334"/>
      <c r="BQ92" s="334"/>
      <c r="BR92" s="334"/>
      <c r="BS92" s="334"/>
      <c r="BT92" s="334"/>
      <c r="BU92" s="334"/>
    </row>
    <row r="93" spans="2:73" ht="18" customHeight="1" x14ac:dyDescent="0.25">
      <c r="B93" s="399"/>
      <c r="C93" s="399"/>
      <c r="D93" s="311" t="s">
        <v>144</v>
      </c>
      <c r="E93" s="334">
        <v>12500000</v>
      </c>
      <c r="F93" s="334">
        <v>13000000</v>
      </c>
      <c r="G93" s="334">
        <v>13800000</v>
      </c>
      <c r="H93" s="334">
        <v>13820000</v>
      </c>
      <c r="I93" s="334">
        <v>15000000</v>
      </c>
      <c r="J93" s="334">
        <v>1125000</v>
      </c>
      <c r="K93" s="334">
        <v>12300000</v>
      </c>
      <c r="L93" s="334">
        <v>14110000</v>
      </c>
      <c r="M93" s="334">
        <v>13150000</v>
      </c>
      <c r="N93" s="334"/>
      <c r="O93" s="334"/>
      <c r="P93" s="334">
        <v>13210000</v>
      </c>
      <c r="Q93" s="334">
        <v>13500000</v>
      </c>
      <c r="R93" s="334">
        <v>13800000</v>
      </c>
      <c r="S93" s="334"/>
      <c r="T93" s="334"/>
      <c r="U93" s="334"/>
      <c r="V93" s="334"/>
      <c r="W93" s="334"/>
      <c r="X93" s="334"/>
      <c r="Y93" s="334"/>
      <c r="Z93" s="334"/>
      <c r="AA93" s="334"/>
      <c r="AB93" s="334"/>
      <c r="AC93" s="334"/>
      <c r="AD93" s="334"/>
      <c r="AE93" s="334"/>
      <c r="AF93" s="334"/>
      <c r="AG93" s="334"/>
      <c r="AH93" s="334"/>
      <c r="AI93" s="334"/>
      <c r="AJ93" s="334"/>
      <c r="AK93" s="334"/>
      <c r="AL93" s="334"/>
      <c r="AM93" s="334"/>
      <c r="AN93" s="334"/>
      <c r="AO93" s="334"/>
      <c r="AP93" s="334"/>
      <c r="AQ93" s="334"/>
      <c r="AR93" s="334"/>
      <c r="AS93" s="334"/>
      <c r="AT93" s="334"/>
      <c r="AU93" s="334"/>
      <c r="AV93" s="334"/>
      <c r="AW93" s="334"/>
      <c r="AX93" s="334"/>
      <c r="AY93" s="334"/>
      <c r="AZ93" s="334"/>
      <c r="BA93" s="334"/>
      <c r="BB93" s="334"/>
      <c r="BC93" s="334"/>
      <c r="BD93" s="334"/>
      <c r="BE93" s="334"/>
      <c r="BF93" s="334"/>
      <c r="BG93" s="334"/>
      <c r="BH93" s="334"/>
      <c r="BI93" s="334"/>
      <c r="BJ93" s="334"/>
      <c r="BK93" s="334"/>
      <c r="BL93" s="334"/>
      <c r="BM93" s="334"/>
      <c r="BN93" s="334"/>
      <c r="BO93" s="334"/>
      <c r="BP93" s="334"/>
      <c r="BQ93" s="334"/>
      <c r="BR93" s="334"/>
      <c r="BS93" s="334"/>
      <c r="BT93" s="334"/>
      <c r="BU93" s="334"/>
    </row>
    <row r="94" spans="2:73" ht="18" customHeight="1" x14ac:dyDescent="0.25">
      <c r="B94" s="399"/>
      <c r="C94" s="399"/>
      <c r="D94" s="311" t="s">
        <v>145</v>
      </c>
      <c r="E94" s="335">
        <v>12500000</v>
      </c>
      <c r="F94" s="335">
        <v>26000000</v>
      </c>
      <c r="G94" s="335">
        <v>13800000</v>
      </c>
      <c r="H94" s="335">
        <v>13820000</v>
      </c>
      <c r="I94" s="335">
        <v>15000000</v>
      </c>
      <c r="J94" s="335">
        <v>1125000</v>
      </c>
      <c r="K94" s="335">
        <v>12300000</v>
      </c>
      <c r="L94" s="335">
        <v>14110000</v>
      </c>
      <c r="M94" s="335">
        <v>13150000</v>
      </c>
      <c r="N94" s="335"/>
      <c r="O94" s="335"/>
      <c r="P94" s="335">
        <v>13210000</v>
      </c>
      <c r="Q94" s="335">
        <v>13500000</v>
      </c>
      <c r="R94" s="335">
        <v>13800000</v>
      </c>
      <c r="S94" s="335"/>
      <c r="T94" s="335"/>
      <c r="U94" s="335"/>
      <c r="V94" s="335"/>
      <c r="W94" s="335"/>
      <c r="X94" s="335"/>
      <c r="Y94" s="335"/>
      <c r="Z94" s="335"/>
      <c r="AA94" s="335"/>
      <c r="AB94" s="335"/>
      <c r="AC94" s="335"/>
      <c r="AD94" s="335"/>
      <c r="AE94" s="335"/>
      <c r="AF94" s="335"/>
      <c r="AG94" s="335"/>
      <c r="AH94" s="335"/>
      <c r="AI94" s="335"/>
      <c r="AJ94" s="335"/>
      <c r="AK94" s="335"/>
      <c r="AL94" s="335"/>
      <c r="AM94" s="335"/>
      <c r="AN94" s="335"/>
      <c r="AO94" s="335"/>
      <c r="AP94" s="335"/>
      <c r="AQ94" s="335"/>
      <c r="AR94" s="335"/>
      <c r="AS94" s="335"/>
      <c r="AT94" s="335"/>
      <c r="AU94" s="335"/>
      <c r="AV94" s="335"/>
      <c r="AW94" s="335"/>
      <c r="AX94" s="335"/>
      <c r="AY94" s="335"/>
      <c r="AZ94" s="335"/>
      <c r="BA94" s="335"/>
      <c r="BB94" s="334"/>
      <c r="BC94" s="334"/>
      <c r="BD94" s="334"/>
      <c r="BE94" s="334"/>
      <c r="BF94" s="334"/>
      <c r="BG94" s="334"/>
      <c r="BH94" s="334"/>
      <c r="BI94" s="334"/>
      <c r="BJ94" s="334"/>
      <c r="BK94" s="334"/>
      <c r="BL94" s="334"/>
      <c r="BM94" s="334"/>
      <c r="BN94" s="334"/>
      <c r="BO94" s="334"/>
      <c r="BP94" s="334"/>
      <c r="BQ94" s="334"/>
      <c r="BR94" s="334"/>
      <c r="BS94" s="334"/>
      <c r="BT94" s="334"/>
      <c r="BU94" s="334"/>
    </row>
    <row r="95" spans="2:73" ht="18" customHeight="1" x14ac:dyDescent="0.25">
      <c r="B95" s="399"/>
      <c r="C95" s="399"/>
      <c r="D95" s="311" t="s">
        <v>146</v>
      </c>
      <c r="E95" s="336">
        <f>E86/E91</f>
        <v>12500000</v>
      </c>
      <c r="F95" s="336">
        <f t="shared" ref="F95:BB95" si="88">F86/F91</f>
        <v>15454545.454545455</v>
      </c>
      <c r="G95" s="336">
        <f t="shared" si="88"/>
        <v>13823529.411764706</v>
      </c>
      <c r="H95" s="336">
        <f t="shared" si="88"/>
        <v>13823529.411764706</v>
      </c>
      <c r="I95" s="336">
        <f t="shared" si="88"/>
        <v>15000000</v>
      </c>
      <c r="J95" s="336">
        <f t="shared" si="88"/>
        <v>11250000</v>
      </c>
      <c r="K95" s="336">
        <f t="shared" si="88"/>
        <v>12352941.176470589</v>
      </c>
      <c r="L95" s="336">
        <f t="shared" si="88"/>
        <v>14117647.05882353</v>
      </c>
      <c r="M95" s="336">
        <f t="shared" si="88"/>
        <v>13157894.736842105</v>
      </c>
      <c r="N95" s="336" t="e">
        <f t="shared" si="88"/>
        <v>#DIV/0!</v>
      </c>
      <c r="O95" s="336" t="e">
        <f t="shared" si="88"/>
        <v>#DIV/0!</v>
      </c>
      <c r="P95" s="336">
        <f t="shared" si="88"/>
        <v>13214285.714285715</v>
      </c>
      <c r="Q95" s="336">
        <f t="shared" si="88"/>
        <v>13500000</v>
      </c>
      <c r="R95" s="336">
        <f t="shared" si="88"/>
        <v>14117647.05882353</v>
      </c>
      <c r="S95" s="336" t="e">
        <f t="shared" si="88"/>
        <v>#DIV/0!</v>
      </c>
      <c r="T95" s="336" t="e">
        <f t="shared" si="88"/>
        <v>#DIV/0!</v>
      </c>
      <c r="U95" s="336" t="e">
        <f t="shared" si="88"/>
        <v>#DIV/0!</v>
      </c>
      <c r="V95" s="336" t="e">
        <f t="shared" si="88"/>
        <v>#DIV/0!</v>
      </c>
      <c r="W95" s="336" t="e">
        <f t="shared" si="88"/>
        <v>#DIV/0!</v>
      </c>
      <c r="X95" s="336" t="e">
        <f t="shared" si="88"/>
        <v>#DIV/0!</v>
      </c>
      <c r="Y95" s="336" t="e">
        <f t="shared" si="88"/>
        <v>#DIV/0!</v>
      </c>
      <c r="Z95" s="336" t="e">
        <f t="shared" si="88"/>
        <v>#DIV/0!</v>
      </c>
      <c r="AA95" s="336" t="e">
        <f t="shared" si="88"/>
        <v>#DIV/0!</v>
      </c>
      <c r="AB95" s="336" t="e">
        <f t="shared" si="88"/>
        <v>#DIV/0!</v>
      </c>
      <c r="AC95" s="336" t="e">
        <f t="shared" si="88"/>
        <v>#DIV/0!</v>
      </c>
      <c r="AD95" s="336" t="e">
        <f t="shared" si="88"/>
        <v>#DIV/0!</v>
      </c>
      <c r="AE95" s="336" t="e">
        <f t="shared" si="88"/>
        <v>#DIV/0!</v>
      </c>
      <c r="AF95" s="336" t="e">
        <f t="shared" si="88"/>
        <v>#DIV/0!</v>
      </c>
      <c r="AG95" s="336" t="e">
        <f t="shared" si="88"/>
        <v>#DIV/0!</v>
      </c>
      <c r="AH95" s="336" t="e">
        <f t="shared" si="88"/>
        <v>#DIV/0!</v>
      </c>
      <c r="AI95" s="336" t="e">
        <f t="shared" si="88"/>
        <v>#DIV/0!</v>
      </c>
      <c r="AJ95" s="336" t="e">
        <f t="shared" si="88"/>
        <v>#DIV/0!</v>
      </c>
      <c r="AK95" s="336" t="e">
        <f t="shared" si="88"/>
        <v>#DIV/0!</v>
      </c>
      <c r="AL95" s="336" t="e">
        <f t="shared" si="88"/>
        <v>#DIV/0!</v>
      </c>
      <c r="AM95" s="336" t="e">
        <f t="shared" si="88"/>
        <v>#DIV/0!</v>
      </c>
      <c r="AN95" s="336" t="e">
        <f t="shared" si="88"/>
        <v>#DIV/0!</v>
      </c>
      <c r="AO95" s="336" t="e">
        <f t="shared" si="88"/>
        <v>#DIV/0!</v>
      </c>
      <c r="AP95" s="336" t="e">
        <f t="shared" si="88"/>
        <v>#DIV/0!</v>
      </c>
      <c r="AQ95" s="336" t="e">
        <f t="shared" si="88"/>
        <v>#DIV/0!</v>
      </c>
      <c r="AR95" s="336" t="e">
        <f t="shared" si="88"/>
        <v>#DIV/0!</v>
      </c>
      <c r="AS95" s="336" t="e">
        <f t="shared" si="88"/>
        <v>#DIV/0!</v>
      </c>
      <c r="AT95" s="336" t="e">
        <f t="shared" si="88"/>
        <v>#DIV/0!</v>
      </c>
      <c r="AU95" s="336" t="e">
        <f t="shared" si="88"/>
        <v>#DIV/0!</v>
      </c>
      <c r="AV95" s="336" t="e">
        <f t="shared" si="88"/>
        <v>#DIV/0!</v>
      </c>
      <c r="AW95" s="336" t="e">
        <f t="shared" si="88"/>
        <v>#DIV/0!</v>
      </c>
      <c r="AX95" s="336" t="e">
        <f t="shared" si="88"/>
        <v>#DIV/0!</v>
      </c>
      <c r="AY95" s="336" t="e">
        <f t="shared" si="88"/>
        <v>#DIV/0!</v>
      </c>
      <c r="AZ95" s="336" t="e">
        <f t="shared" si="88"/>
        <v>#DIV/0!</v>
      </c>
      <c r="BA95" s="336" t="e">
        <f t="shared" si="88"/>
        <v>#DIV/0!</v>
      </c>
      <c r="BB95" s="336" t="e">
        <f t="shared" si="88"/>
        <v>#DIV/0!</v>
      </c>
      <c r="BC95" s="336" t="e">
        <f t="shared" ref="BC95:BU95" si="89">BC86/BC91</f>
        <v>#DIV/0!</v>
      </c>
      <c r="BD95" s="336" t="e">
        <f t="shared" si="89"/>
        <v>#DIV/0!</v>
      </c>
      <c r="BE95" s="336" t="e">
        <f t="shared" si="89"/>
        <v>#DIV/0!</v>
      </c>
      <c r="BF95" s="336" t="e">
        <f t="shared" si="89"/>
        <v>#DIV/0!</v>
      </c>
      <c r="BG95" s="336" t="e">
        <f t="shared" si="89"/>
        <v>#DIV/0!</v>
      </c>
      <c r="BH95" s="336" t="e">
        <f t="shared" si="89"/>
        <v>#DIV/0!</v>
      </c>
      <c r="BI95" s="336" t="e">
        <f t="shared" si="89"/>
        <v>#DIV/0!</v>
      </c>
      <c r="BJ95" s="336" t="e">
        <f t="shared" si="89"/>
        <v>#DIV/0!</v>
      </c>
      <c r="BK95" s="336" t="e">
        <f t="shared" si="89"/>
        <v>#DIV/0!</v>
      </c>
      <c r="BL95" s="336" t="e">
        <f t="shared" si="89"/>
        <v>#DIV/0!</v>
      </c>
      <c r="BM95" s="336" t="e">
        <f t="shared" si="89"/>
        <v>#DIV/0!</v>
      </c>
      <c r="BN95" s="336" t="e">
        <f t="shared" si="89"/>
        <v>#DIV/0!</v>
      </c>
      <c r="BO95" s="336" t="e">
        <f t="shared" si="89"/>
        <v>#DIV/0!</v>
      </c>
      <c r="BP95" s="336" t="e">
        <f t="shared" si="89"/>
        <v>#DIV/0!</v>
      </c>
      <c r="BQ95" s="336" t="e">
        <f t="shared" si="89"/>
        <v>#DIV/0!</v>
      </c>
      <c r="BR95" s="336" t="e">
        <f t="shared" si="89"/>
        <v>#DIV/0!</v>
      </c>
      <c r="BS95" s="336" t="e">
        <f t="shared" si="89"/>
        <v>#DIV/0!</v>
      </c>
      <c r="BT95" s="336" t="e">
        <f t="shared" si="89"/>
        <v>#DIV/0!</v>
      </c>
      <c r="BU95" s="336" t="e">
        <f t="shared" si="89"/>
        <v>#DIV/0!</v>
      </c>
    </row>
    <row r="96" spans="2:73" ht="18" customHeight="1" x14ac:dyDescent="0.25">
      <c r="B96" s="399"/>
      <c r="C96" s="399"/>
      <c r="D96" s="337" t="s">
        <v>293</v>
      </c>
      <c r="E96" s="338"/>
      <c r="F96" s="338"/>
      <c r="G96" s="338"/>
      <c r="H96" s="338"/>
      <c r="I96" s="338"/>
      <c r="J96" s="338"/>
      <c r="K96" s="338"/>
      <c r="L96" s="338"/>
      <c r="M96" s="338"/>
      <c r="N96" s="338"/>
      <c r="O96" s="338"/>
      <c r="P96" s="338"/>
      <c r="Q96" s="338"/>
      <c r="R96" s="338"/>
      <c r="S96" s="338"/>
      <c r="T96" s="338"/>
      <c r="U96" s="338"/>
      <c r="V96" s="338"/>
      <c r="W96" s="338"/>
      <c r="X96" s="338"/>
      <c r="Y96" s="338"/>
      <c r="Z96" s="338"/>
      <c r="AA96" s="338"/>
      <c r="AB96" s="338"/>
      <c r="AC96" s="338"/>
      <c r="AD96" s="338"/>
      <c r="AE96" s="338"/>
      <c r="AF96" s="338"/>
      <c r="AG96" s="338"/>
      <c r="AH96" s="338"/>
      <c r="AI96" s="338"/>
      <c r="AJ96" s="338"/>
      <c r="AK96" s="338"/>
      <c r="AL96" s="338"/>
      <c r="AM96" s="338"/>
      <c r="AN96" s="338"/>
      <c r="AO96" s="338"/>
      <c r="AP96" s="338"/>
      <c r="AQ96" s="338"/>
      <c r="AR96" s="338"/>
      <c r="AS96" s="338"/>
      <c r="AT96" s="338"/>
      <c r="AU96" s="338"/>
      <c r="AV96" s="338"/>
      <c r="AW96" s="338"/>
      <c r="AX96" s="338"/>
      <c r="AY96" s="338"/>
      <c r="AZ96" s="338"/>
      <c r="BA96" s="338"/>
      <c r="BB96" s="338"/>
      <c r="BC96" s="338"/>
      <c r="BD96" s="338"/>
      <c r="BE96" s="338"/>
      <c r="BF96" s="338"/>
      <c r="BG96" s="338"/>
      <c r="BH96" s="338"/>
      <c r="BI96" s="338"/>
      <c r="BJ96" s="338"/>
      <c r="BK96" s="338"/>
      <c r="BL96" s="338"/>
      <c r="BM96" s="338"/>
      <c r="BN96" s="338"/>
      <c r="BO96" s="338"/>
      <c r="BP96" s="338"/>
      <c r="BQ96" s="338"/>
      <c r="BR96" s="338"/>
      <c r="BS96" s="338"/>
      <c r="BT96" s="338"/>
      <c r="BU96" s="338"/>
    </row>
    <row r="97" spans="2:73" ht="18" customHeight="1" x14ac:dyDescent="0.25">
      <c r="B97" s="399"/>
      <c r="C97" s="399"/>
      <c r="D97" s="337" t="s">
        <v>294</v>
      </c>
      <c r="E97" s="338"/>
      <c r="F97" s="338"/>
      <c r="G97" s="338"/>
      <c r="H97" s="338"/>
      <c r="I97" s="338"/>
      <c r="J97" s="338"/>
      <c r="K97" s="338"/>
      <c r="L97" s="338"/>
      <c r="M97" s="338"/>
      <c r="N97" s="338"/>
      <c r="O97" s="338"/>
      <c r="P97" s="338"/>
      <c r="Q97" s="338"/>
      <c r="R97" s="338"/>
      <c r="S97" s="338"/>
      <c r="T97" s="338"/>
      <c r="U97" s="338"/>
      <c r="V97" s="338"/>
      <c r="W97" s="338"/>
      <c r="X97" s="338"/>
      <c r="Y97" s="338"/>
      <c r="Z97" s="338"/>
      <c r="AA97" s="338"/>
      <c r="AB97" s="338"/>
      <c r="AC97" s="338"/>
      <c r="AD97" s="338"/>
      <c r="AE97" s="338"/>
      <c r="AF97" s="338"/>
      <c r="AG97" s="338"/>
      <c r="AH97" s="338"/>
      <c r="AI97" s="338"/>
      <c r="AJ97" s="338"/>
      <c r="AK97" s="338"/>
      <c r="AL97" s="338"/>
      <c r="AM97" s="338"/>
      <c r="AN97" s="338"/>
      <c r="AO97" s="338"/>
      <c r="AP97" s="338"/>
      <c r="AQ97" s="338"/>
      <c r="AR97" s="338"/>
      <c r="AS97" s="338"/>
      <c r="AT97" s="338"/>
      <c r="AU97" s="338"/>
      <c r="AV97" s="338"/>
      <c r="AW97" s="338"/>
      <c r="AX97" s="338"/>
      <c r="AY97" s="338"/>
      <c r="AZ97" s="338"/>
      <c r="BA97" s="338"/>
      <c r="BB97" s="338"/>
      <c r="BC97" s="338"/>
      <c r="BD97" s="338"/>
      <c r="BE97" s="338"/>
      <c r="BF97" s="338"/>
      <c r="BG97" s="338"/>
      <c r="BH97" s="338"/>
      <c r="BI97" s="338"/>
      <c r="BJ97" s="338"/>
      <c r="BK97" s="338"/>
      <c r="BL97" s="338"/>
      <c r="BM97" s="338"/>
      <c r="BN97" s="338"/>
      <c r="BO97" s="338"/>
      <c r="BP97" s="338"/>
      <c r="BQ97" s="338"/>
      <c r="BR97" s="338"/>
      <c r="BS97" s="338"/>
      <c r="BT97" s="338"/>
      <c r="BU97" s="338"/>
    </row>
    <row r="98" spans="2:73" ht="18" customHeight="1" x14ac:dyDescent="0.25">
      <c r="B98" s="399"/>
      <c r="C98" s="399"/>
      <c r="D98" s="337" t="s">
        <v>147</v>
      </c>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c r="AC98" s="339"/>
      <c r="AD98" s="339"/>
      <c r="AE98" s="339"/>
      <c r="AF98" s="339"/>
      <c r="AG98" s="339"/>
      <c r="AH98" s="339"/>
      <c r="AI98" s="339"/>
      <c r="AJ98" s="339"/>
      <c r="AK98" s="339"/>
      <c r="AL98" s="339"/>
      <c r="AM98" s="339"/>
      <c r="AN98" s="339"/>
      <c r="AO98" s="339"/>
      <c r="AP98" s="339"/>
      <c r="AQ98" s="339"/>
      <c r="AR98" s="339"/>
      <c r="AS98" s="339"/>
      <c r="AT98" s="339"/>
      <c r="AU98" s="339"/>
      <c r="AV98" s="339"/>
      <c r="AW98" s="339"/>
      <c r="AX98" s="339"/>
      <c r="AY98" s="339"/>
      <c r="AZ98" s="339"/>
      <c r="BA98" s="339"/>
      <c r="BB98" s="339"/>
      <c r="BC98" s="339"/>
      <c r="BD98" s="339"/>
      <c r="BE98" s="339"/>
      <c r="BF98" s="339"/>
      <c r="BG98" s="339"/>
      <c r="BH98" s="339"/>
      <c r="BI98" s="339"/>
      <c r="BJ98" s="339"/>
      <c r="BK98" s="339"/>
      <c r="BL98" s="339"/>
      <c r="BM98" s="339"/>
      <c r="BN98" s="339"/>
      <c r="BO98" s="339"/>
      <c r="BP98" s="339"/>
      <c r="BQ98" s="339"/>
      <c r="BR98" s="339"/>
      <c r="BS98" s="339"/>
      <c r="BT98" s="339"/>
      <c r="BU98" s="339"/>
    </row>
    <row r="99" spans="2:73" ht="18" customHeight="1" x14ac:dyDescent="0.25">
      <c r="B99" s="399"/>
      <c r="C99" s="399"/>
      <c r="D99" s="337" t="s">
        <v>36</v>
      </c>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339"/>
      <c r="AI99" s="339"/>
      <c r="AJ99" s="339"/>
      <c r="AK99" s="339"/>
      <c r="AL99" s="339"/>
      <c r="AM99" s="339"/>
      <c r="AN99" s="339"/>
      <c r="AO99" s="339"/>
      <c r="AP99" s="339"/>
      <c r="AQ99" s="339"/>
      <c r="AR99" s="339"/>
      <c r="AS99" s="339"/>
      <c r="AT99" s="339"/>
      <c r="AU99" s="339"/>
      <c r="AV99" s="339"/>
      <c r="AW99" s="339"/>
      <c r="AX99" s="339"/>
      <c r="AY99" s="339"/>
      <c r="AZ99" s="339"/>
      <c r="BA99" s="339"/>
      <c r="BB99" s="339"/>
      <c r="BC99" s="339"/>
      <c r="BD99" s="339"/>
      <c r="BE99" s="339"/>
      <c r="BF99" s="339"/>
      <c r="BG99" s="339"/>
      <c r="BH99" s="339"/>
      <c r="BI99" s="339"/>
      <c r="BJ99" s="339"/>
      <c r="BK99" s="339"/>
      <c r="BL99" s="339"/>
      <c r="BM99" s="339"/>
      <c r="BN99" s="339"/>
      <c r="BO99" s="339"/>
      <c r="BP99" s="339"/>
      <c r="BQ99" s="339"/>
      <c r="BR99" s="339"/>
      <c r="BS99" s="339"/>
      <c r="BT99" s="339"/>
      <c r="BU99" s="339"/>
    </row>
    <row r="100" spans="2:73" ht="18" customHeight="1" x14ac:dyDescent="0.25">
      <c r="B100" s="399"/>
      <c r="C100" s="399"/>
      <c r="D100" s="337" t="s">
        <v>148</v>
      </c>
      <c r="E100" s="339"/>
      <c r="F100" s="339"/>
      <c r="G100" s="339"/>
      <c r="H100" s="339"/>
      <c r="I100" s="339"/>
      <c r="J100" s="339"/>
      <c r="K100" s="339"/>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39"/>
      <c r="AI100" s="339"/>
      <c r="AJ100" s="339"/>
      <c r="AK100" s="339"/>
      <c r="AL100" s="339"/>
      <c r="AM100" s="339"/>
      <c r="AN100" s="339"/>
      <c r="AO100" s="339"/>
      <c r="AP100" s="339"/>
      <c r="AQ100" s="339"/>
      <c r="AR100" s="339"/>
      <c r="AS100" s="339"/>
      <c r="AT100" s="339"/>
      <c r="AU100" s="339"/>
      <c r="AV100" s="339"/>
      <c r="AW100" s="339"/>
      <c r="AX100" s="339"/>
      <c r="AY100" s="339"/>
      <c r="AZ100" s="339"/>
      <c r="BA100" s="339"/>
      <c r="BB100" s="339"/>
      <c r="BC100" s="339"/>
      <c r="BD100" s="339"/>
      <c r="BE100" s="339"/>
      <c r="BF100" s="339"/>
      <c r="BG100" s="339"/>
      <c r="BH100" s="339"/>
      <c r="BI100" s="339"/>
      <c r="BJ100" s="339"/>
      <c r="BK100" s="339"/>
      <c r="BL100" s="339"/>
      <c r="BM100" s="339"/>
      <c r="BN100" s="339"/>
      <c r="BO100" s="339"/>
      <c r="BP100" s="339"/>
      <c r="BQ100" s="339"/>
      <c r="BR100" s="339"/>
      <c r="BS100" s="339"/>
      <c r="BT100" s="339"/>
      <c r="BU100" s="339"/>
    </row>
    <row r="101" spans="2:73" ht="18" customHeight="1" x14ac:dyDescent="0.25">
      <c r="B101" s="399"/>
      <c r="C101" s="399"/>
      <c r="D101" s="337" t="s">
        <v>149</v>
      </c>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c r="AX101" s="339"/>
      <c r="AY101" s="339"/>
      <c r="AZ101" s="339"/>
      <c r="BA101" s="339"/>
      <c r="BB101" s="339"/>
      <c r="BC101" s="339"/>
      <c r="BD101" s="339"/>
      <c r="BE101" s="339"/>
      <c r="BF101" s="339"/>
      <c r="BG101" s="339"/>
      <c r="BH101" s="339"/>
      <c r="BI101" s="339"/>
      <c r="BJ101" s="339"/>
      <c r="BK101" s="339"/>
      <c r="BL101" s="339"/>
      <c r="BM101" s="339"/>
      <c r="BN101" s="339"/>
      <c r="BO101" s="339"/>
      <c r="BP101" s="339"/>
      <c r="BQ101" s="339"/>
      <c r="BR101" s="339"/>
      <c r="BS101" s="339"/>
      <c r="BT101" s="339"/>
      <c r="BU101" s="339"/>
    </row>
    <row r="102" spans="2:73" ht="18" customHeight="1" x14ac:dyDescent="0.25">
      <c r="B102" s="399"/>
      <c r="C102" s="399"/>
      <c r="D102" s="337" t="s">
        <v>150</v>
      </c>
      <c r="E102" s="339"/>
      <c r="F102" s="339"/>
      <c r="G102" s="339"/>
      <c r="H102" s="339"/>
      <c r="I102" s="339"/>
      <c r="J102" s="339"/>
      <c r="K102" s="339"/>
      <c r="L102" s="339"/>
      <c r="M102" s="339"/>
      <c r="N102" s="339"/>
      <c r="O102" s="339"/>
      <c r="P102" s="339"/>
      <c r="Q102" s="339"/>
      <c r="R102" s="339"/>
      <c r="S102" s="339"/>
      <c r="T102" s="339"/>
      <c r="U102" s="339"/>
      <c r="V102" s="339"/>
      <c r="W102" s="339"/>
      <c r="X102" s="339"/>
      <c r="Y102" s="339"/>
      <c r="Z102" s="339"/>
      <c r="AA102" s="339"/>
      <c r="AB102" s="339"/>
      <c r="AC102" s="339"/>
      <c r="AD102" s="339"/>
      <c r="AE102" s="339"/>
      <c r="AF102" s="339"/>
      <c r="AG102" s="339"/>
      <c r="AH102" s="339"/>
      <c r="AI102" s="339"/>
      <c r="AJ102" s="339"/>
      <c r="AK102" s="339"/>
      <c r="AL102" s="339"/>
      <c r="AM102" s="339"/>
      <c r="AN102" s="339"/>
      <c r="AO102" s="339"/>
      <c r="AP102" s="339"/>
      <c r="AQ102" s="339"/>
      <c r="AR102" s="339"/>
      <c r="AS102" s="339"/>
      <c r="AT102" s="339"/>
      <c r="AU102" s="339"/>
      <c r="AV102" s="339"/>
      <c r="AW102" s="339"/>
      <c r="AX102" s="339"/>
      <c r="AY102" s="339"/>
      <c r="AZ102" s="339"/>
      <c r="BA102" s="339"/>
      <c r="BB102" s="339"/>
      <c r="BC102" s="339"/>
      <c r="BD102" s="339"/>
      <c r="BE102" s="339"/>
      <c r="BF102" s="339"/>
      <c r="BG102" s="339"/>
      <c r="BH102" s="339"/>
      <c r="BI102" s="339"/>
      <c r="BJ102" s="339"/>
      <c r="BK102" s="339"/>
      <c r="BL102" s="339"/>
      <c r="BM102" s="339"/>
      <c r="BN102" s="339"/>
      <c r="BO102" s="339"/>
      <c r="BP102" s="339"/>
      <c r="BQ102" s="339"/>
      <c r="BR102" s="339"/>
      <c r="BS102" s="339"/>
      <c r="BT102" s="339"/>
      <c r="BU102" s="339"/>
    </row>
    <row r="103" spans="2:73" ht="18" customHeight="1" x14ac:dyDescent="0.25">
      <c r="B103" s="399"/>
      <c r="C103" s="399"/>
      <c r="D103" s="337" t="s">
        <v>142</v>
      </c>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39"/>
      <c r="AI103" s="339"/>
      <c r="AJ103" s="339"/>
      <c r="AK103" s="339"/>
      <c r="AL103" s="339"/>
      <c r="AM103" s="339"/>
      <c r="AN103" s="339"/>
      <c r="AO103" s="339"/>
      <c r="AP103" s="339"/>
      <c r="AQ103" s="339"/>
      <c r="AR103" s="339"/>
      <c r="AS103" s="339"/>
      <c r="AT103" s="339"/>
      <c r="AU103" s="339"/>
      <c r="AV103" s="339"/>
      <c r="AW103" s="339"/>
      <c r="AX103" s="339"/>
      <c r="AY103" s="339"/>
      <c r="AZ103" s="339"/>
      <c r="BA103" s="339"/>
      <c r="BB103" s="339"/>
      <c r="BC103" s="339"/>
      <c r="BD103" s="339"/>
      <c r="BE103" s="339"/>
      <c r="BF103" s="339"/>
      <c r="BG103" s="339"/>
      <c r="BH103" s="339"/>
      <c r="BI103" s="339"/>
      <c r="BJ103" s="339"/>
      <c r="BK103" s="339"/>
      <c r="BL103" s="339"/>
      <c r="BM103" s="339"/>
      <c r="BN103" s="339"/>
      <c r="BO103" s="339"/>
      <c r="BP103" s="339"/>
      <c r="BQ103" s="339"/>
      <c r="BR103" s="339"/>
      <c r="BS103" s="339"/>
      <c r="BT103" s="339"/>
      <c r="BU103" s="339"/>
    </row>
    <row r="104" spans="2:73" ht="18" customHeight="1" x14ac:dyDescent="0.25">
      <c r="B104" s="399"/>
      <c r="C104" s="399"/>
      <c r="D104" s="337" t="s">
        <v>42</v>
      </c>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c r="AL104" s="339"/>
      <c r="AM104" s="339"/>
      <c r="AN104" s="339"/>
      <c r="AO104" s="339"/>
      <c r="AP104" s="339"/>
      <c r="AQ104" s="339"/>
      <c r="AR104" s="339"/>
      <c r="AS104" s="339"/>
      <c r="AT104" s="339"/>
      <c r="AU104" s="339"/>
      <c r="AV104" s="339"/>
      <c r="AW104" s="339"/>
      <c r="AX104" s="339"/>
      <c r="AY104" s="339"/>
      <c r="AZ104" s="339"/>
      <c r="BA104" s="339"/>
      <c r="BB104" s="339"/>
      <c r="BC104" s="339"/>
      <c r="BD104" s="339"/>
      <c r="BE104" s="339"/>
      <c r="BF104" s="339"/>
      <c r="BG104" s="339"/>
      <c r="BH104" s="339"/>
      <c r="BI104" s="339"/>
      <c r="BJ104" s="339"/>
      <c r="BK104" s="339"/>
      <c r="BL104" s="339"/>
      <c r="BM104" s="339"/>
      <c r="BN104" s="339"/>
      <c r="BO104" s="339"/>
      <c r="BP104" s="339"/>
      <c r="BQ104" s="339"/>
      <c r="BR104" s="339"/>
      <c r="BS104" s="339"/>
      <c r="BT104" s="339"/>
      <c r="BU104" s="339"/>
    </row>
    <row r="105" spans="2:73" ht="18" customHeight="1" x14ac:dyDescent="0.25">
      <c r="B105" s="399"/>
      <c r="C105" s="399"/>
      <c r="D105" s="337" t="s">
        <v>151</v>
      </c>
      <c r="E105" s="339"/>
      <c r="F105" s="339"/>
      <c r="G105" s="339"/>
      <c r="H105" s="339"/>
      <c r="I105" s="339"/>
      <c r="J105" s="339"/>
      <c r="K105" s="339"/>
      <c r="L105" s="339"/>
      <c r="M105" s="339"/>
      <c r="N105" s="339"/>
      <c r="O105" s="339"/>
      <c r="P105" s="339"/>
      <c r="Q105" s="339"/>
      <c r="R105" s="339"/>
      <c r="S105" s="339"/>
      <c r="T105" s="339"/>
      <c r="U105" s="339"/>
      <c r="V105" s="339"/>
      <c r="W105" s="339"/>
      <c r="X105" s="339"/>
      <c r="Y105" s="339"/>
      <c r="Z105" s="339"/>
      <c r="AA105" s="339"/>
      <c r="AB105" s="339"/>
      <c r="AC105" s="339"/>
      <c r="AD105" s="339"/>
      <c r="AE105" s="339"/>
      <c r="AF105" s="339"/>
      <c r="AG105" s="339"/>
      <c r="AH105" s="339"/>
      <c r="AI105" s="339"/>
      <c r="AJ105" s="339"/>
      <c r="AK105" s="339"/>
      <c r="AL105" s="339"/>
      <c r="AM105" s="339"/>
      <c r="AN105" s="339"/>
      <c r="AO105" s="339"/>
      <c r="AP105" s="339"/>
      <c r="AQ105" s="339"/>
      <c r="AR105" s="339"/>
      <c r="AS105" s="339"/>
      <c r="AT105" s="339"/>
      <c r="AU105" s="339"/>
      <c r="AV105" s="339"/>
      <c r="AW105" s="339"/>
      <c r="AX105" s="339"/>
      <c r="AY105" s="339"/>
      <c r="AZ105" s="339"/>
      <c r="BA105" s="339"/>
      <c r="BB105" s="339"/>
      <c r="BC105" s="339"/>
      <c r="BD105" s="339"/>
      <c r="BE105" s="339"/>
      <c r="BF105" s="339"/>
      <c r="BG105" s="339"/>
      <c r="BH105" s="339"/>
      <c r="BI105" s="339"/>
      <c r="BJ105" s="339"/>
      <c r="BK105" s="339"/>
      <c r="BL105" s="339"/>
      <c r="BM105" s="339"/>
      <c r="BN105" s="339"/>
      <c r="BO105" s="339"/>
      <c r="BP105" s="339"/>
      <c r="BQ105" s="339"/>
      <c r="BR105" s="339"/>
      <c r="BS105" s="339"/>
      <c r="BT105" s="339"/>
      <c r="BU105" s="339"/>
    </row>
    <row r="106" spans="2:73" ht="18" customHeight="1" x14ac:dyDescent="0.25">
      <c r="B106" s="399"/>
      <c r="C106" s="399"/>
      <c r="D106" s="337" t="s">
        <v>152</v>
      </c>
      <c r="E106" s="339"/>
      <c r="F106" s="339"/>
      <c r="G106" s="339"/>
      <c r="H106" s="339"/>
      <c r="I106" s="339"/>
      <c r="J106" s="339"/>
      <c r="K106" s="339"/>
      <c r="L106" s="339"/>
      <c r="M106" s="339"/>
      <c r="N106" s="339"/>
      <c r="O106" s="339"/>
      <c r="P106" s="339"/>
      <c r="Q106" s="339"/>
      <c r="R106" s="339"/>
      <c r="S106" s="339"/>
      <c r="T106" s="339"/>
      <c r="U106" s="339"/>
      <c r="V106" s="339"/>
      <c r="W106" s="339"/>
      <c r="X106" s="339"/>
      <c r="Y106" s="339"/>
      <c r="Z106" s="339"/>
      <c r="AA106" s="339"/>
      <c r="AB106" s="339"/>
      <c r="AC106" s="339"/>
      <c r="AD106" s="339"/>
      <c r="AE106" s="339"/>
      <c r="AF106" s="339"/>
      <c r="AG106" s="339"/>
      <c r="AH106" s="339"/>
      <c r="AI106" s="339"/>
      <c r="AJ106" s="339"/>
      <c r="AK106" s="339"/>
      <c r="AL106" s="339"/>
      <c r="AM106" s="339"/>
      <c r="AN106" s="339"/>
      <c r="AO106" s="339"/>
      <c r="AP106" s="339"/>
      <c r="AQ106" s="339"/>
      <c r="AR106" s="339"/>
      <c r="AS106" s="339"/>
      <c r="AT106" s="339"/>
      <c r="AU106" s="339"/>
      <c r="AV106" s="339"/>
      <c r="AW106" s="339"/>
      <c r="AX106" s="339"/>
      <c r="AY106" s="339"/>
      <c r="AZ106" s="339"/>
      <c r="BA106" s="339"/>
      <c r="BB106" s="339"/>
      <c r="BC106" s="339"/>
      <c r="BD106" s="339"/>
      <c r="BE106" s="339"/>
      <c r="BF106" s="339"/>
      <c r="BG106" s="339"/>
      <c r="BH106" s="339"/>
      <c r="BI106" s="339"/>
      <c r="BJ106" s="339"/>
      <c r="BK106" s="339"/>
      <c r="BL106" s="339"/>
      <c r="BM106" s="339"/>
      <c r="BN106" s="339"/>
      <c r="BO106" s="339"/>
      <c r="BP106" s="339"/>
      <c r="BQ106" s="339"/>
      <c r="BR106" s="339"/>
      <c r="BS106" s="339"/>
      <c r="BT106" s="339"/>
      <c r="BU106" s="339"/>
    </row>
    <row r="107" spans="2:73" ht="18" customHeight="1" x14ac:dyDescent="0.25">
      <c r="B107" s="399"/>
      <c r="C107" s="399"/>
      <c r="D107" s="337" t="s">
        <v>153</v>
      </c>
      <c r="E107" s="340"/>
      <c r="F107" s="340"/>
      <c r="G107" s="340"/>
      <c r="H107" s="340"/>
      <c r="I107" s="340"/>
      <c r="J107" s="340"/>
      <c r="K107" s="340"/>
      <c r="L107" s="340"/>
      <c r="M107" s="340"/>
      <c r="N107" s="340"/>
      <c r="O107" s="340"/>
      <c r="P107" s="340"/>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0"/>
      <c r="AL107" s="340"/>
      <c r="AM107" s="340"/>
      <c r="AN107" s="340"/>
      <c r="AO107" s="340"/>
      <c r="AP107" s="340"/>
      <c r="AQ107" s="340"/>
      <c r="AR107" s="340"/>
      <c r="AS107" s="340"/>
      <c r="AT107" s="340"/>
      <c r="AU107" s="340"/>
      <c r="AV107" s="340"/>
      <c r="AW107" s="340"/>
      <c r="AX107" s="340"/>
      <c r="AY107" s="340"/>
      <c r="AZ107" s="340"/>
      <c r="BA107" s="340"/>
      <c r="BB107" s="339"/>
      <c r="BC107" s="339"/>
      <c r="BD107" s="339"/>
      <c r="BE107" s="339"/>
      <c r="BF107" s="339"/>
      <c r="BG107" s="339"/>
      <c r="BH107" s="339"/>
      <c r="BI107" s="339"/>
      <c r="BJ107" s="339"/>
      <c r="BK107" s="339"/>
      <c r="BL107" s="339"/>
      <c r="BM107" s="339"/>
      <c r="BN107" s="339"/>
      <c r="BO107" s="339"/>
      <c r="BP107" s="339"/>
      <c r="BQ107" s="339"/>
      <c r="BR107" s="339"/>
      <c r="BS107" s="339"/>
      <c r="BT107" s="339"/>
      <c r="BU107" s="339"/>
    </row>
    <row r="108" spans="2:73" ht="18" customHeight="1" x14ac:dyDescent="0.25">
      <c r="B108" s="399"/>
      <c r="C108" s="399"/>
      <c r="D108" s="337" t="s">
        <v>154</v>
      </c>
      <c r="E108" s="338" t="e">
        <f>E99/E104</f>
        <v>#DIV/0!</v>
      </c>
      <c r="F108" s="338" t="e">
        <f t="shared" ref="F108:BB108" si="90">F99/F104</f>
        <v>#DIV/0!</v>
      </c>
      <c r="G108" s="338" t="e">
        <f t="shared" si="90"/>
        <v>#DIV/0!</v>
      </c>
      <c r="H108" s="338" t="e">
        <f t="shared" si="90"/>
        <v>#DIV/0!</v>
      </c>
      <c r="I108" s="338" t="e">
        <f t="shared" si="90"/>
        <v>#DIV/0!</v>
      </c>
      <c r="J108" s="338" t="e">
        <f t="shared" si="90"/>
        <v>#DIV/0!</v>
      </c>
      <c r="K108" s="338" t="e">
        <f t="shared" si="90"/>
        <v>#DIV/0!</v>
      </c>
      <c r="L108" s="338" t="e">
        <f t="shared" si="90"/>
        <v>#DIV/0!</v>
      </c>
      <c r="M108" s="338" t="e">
        <f t="shared" si="90"/>
        <v>#DIV/0!</v>
      </c>
      <c r="N108" s="338" t="e">
        <f t="shared" si="90"/>
        <v>#DIV/0!</v>
      </c>
      <c r="O108" s="338" t="e">
        <f t="shared" si="90"/>
        <v>#DIV/0!</v>
      </c>
      <c r="P108" s="338" t="e">
        <f t="shared" si="90"/>
        <v>#DIV/0!</v>
      </c>
      <c r="Q108" s="338" t="e">
        <f t="shared" si="90"/>
        <v>#DIV/0!</v>
      </c>
      <c r="R108" s="338" t="e">
        <f t="shared" si="90"/>
        <v>#DIV/0!</v>
      </c>
      <c r="S108" s="338" t="e">
        <f t="shared" si="90"/>
        <v>#DIV/0!</v>
      </c>
      <c r="T108" s="338" t="e">
        <f t="shared" si="90"/>
        <v>#DIV/0!</v>
      </c>
      <c r="U108" s="338" t="e">
        <f t="shared" si="90"/>
        <v>#DIV/0!</v>
      </c>
      <c r="V108" s="338" t="e">
        <f t="shared" si="90"/>
        <v>#DIV/0!</v>
      </c>
      <c r="W108" s="338" t="e">
        <f t="shared" si="90"/>
        <v>#DIV/0!</v>
      </c>
      <c r="X108" s="338" t="e">
        <f t="shared" si="90"/>
        <v>#DIV/0!</v>
      </c>
      <c r="Y108" s="338" t="e">
        <f t="shared" si="90"/>
        <v>#DIV/0!</v>
      </c>
      <c r="Z108" s="338" t="e">
        <f t="shared" si="90"/>
        <v>#DIV/0!</v>
      </c>
      <c r="AA108" s="338" t="e">
        <f t="shared" si="90"/>
        <v>#DIV/0!</v>
      </c>
      <c r="AB108" s="338" t="e">
        <f t="shared" si="90"/>
        <v>#DIV/0!</v>
      </c>
      <c r="AC108" s="338" t="e">
        <f t="shared" si="90"/>
        <v>#DIV/0!</v>
      </c>
      <c r="AD108" s="338" t="e">
        <f t="shared" si="90"/>
        <v>#DIV/0!</v>
      </c>
      <c r="AE108" s="338" t="e">
        <f t="shared" si="90"/>
        <v>#DIV/0!</v>
      </c>
      <c r="AF108" s="338" t="e">
        <f t="shared" si="90"/>
        <v>#DIV/0!</v>
      </c>
      <c r="AG108" s="338" t="e">
        <f t="shared" si="90"/>
        <v>#DIV/0!</v>
      </c>
      <c r="AH108" s="338" t="e">
        <f t="shared" si="90"/>
        <v>#DIV/0!</v>
      </c>
      <c r="AI108" s="338" t="e">
        <f t="shared" si="90"/>
        <v>#DIV/0!</v>
      </c>
      <c r="AJ108" s="338" t="e">
        <f t="shared" si="90"/>
        <v>#DIV/0!</v>
      </c>
      <c r="AK108" s="338" t="e">
        <f t="shared" si="90"/>
        <v>#DIV/0!</v>
      </c>
      <c r="AL108" s="338" t="e">
        <f t="shared" si="90"/>
        <v>#DIV/0!</v>
      </c>
      <c r="AM108" s="338" t="e">
        <f t="shared" si="90"/>
        <v>#DIV/0!</v>
      </c>
      <c r="AN108" s="338" t="e">
        <f t="shared" si="90"/>
        <v>#DIV/0!</v>
      </c>
      <c r="AO108" s="338" t="e">
        <f t="shared" si="90"/>
        <v>#DIV/0!</v>
      </c>
      <c r="AP108" s="338" t="e">
        <f t="shared" si="90"/>
        <v>#DIV/0!</v>
      </c>
      <c r="AQ108" s="338" t="e">
        <f t="shared" si="90"/>
        <v>#DIV/0!</v>
      </c>
      <c r="AR108" s="338" t="e">
        <f t="shared" si="90"/>
        <v>#DIV/0!</v>
      </c>
      <c r="AS108" s="338" t="e">
        <f t="shared" si="90"/>
        <v>#DIV/0!</v>
      </c>
      <c r="AT108" s="338" t="e">
        <f t="shared" si="90"/>
        <v>#DIV/0!</v>
      </c>
      <c r="AU108" s="338" t="e">
        <f t="shared" si="90"/>
        <v>#DIV/0!</v>
      </c>
      <c r="AV108" s="338" t="e">
        <f t="shared" si="90"/>
        <v>#DIV/0!</v>
      </c>
      <c r="AW108" s="338" t="e">
        <f t="shared" si="90"/>
        <v>#DIV/0!</v>
      </c>
      <c r="AX108" s="338" t="e">
        <f t="shared" si="90"/>
        <v>#DIV/0!</v>
      </c>
      <c r="AY108" s="338" t="e">
        <f t="shared" si="90"/>
        <v>#DIV/0!</v>
      </c>
      <c r="AZ108" s="338" t="e">
        <f t="shared" si="90"/>
        <v>#DIV/0!</v>
      </c>
      <c r="BA108" s="338" t="e">
        <f t="shared" si="90"/>
        <v>#DIV/0!</v>
      </c>
      <c r="BB108" s="338" t="e">
        <f t="shared" si="90"/>
        <v>#DIV/0!</v>
      </c>
      <c r="BC108" s="338" t="e">
        <f t="shared" ref="BC108:BU108" si="91">BC99/BC104</f>
        <v>#DIV/0!</v>
      </c>
      <c r="BD108" s="338" t="e">
        <f t="shared" si="91"/>
        <v>#DIV/0!</v>
      </c>
      <c r="BE108" s="338" t="e">
        <f t="shared" si="91"/>
        <v>#DIV/0!</v>
      </c>
      <c r="BF108" s="338" t="e">
        <f t="shared" si="91"/>
        <v>#DIV/0!</v>
      </c>
      <c r="BG108" s="338" t="e">
        <f t="shared" si="91"/>
        <v>#DIV/0!</v>
      </c>
      <c r="BH108" s="338" t="e">
        <f t="shared" si="91"/>
        <v>#DIV/0!</v>
      </c>
      <c r="BI108" s="338" t="e">
        <f t="shared" si="91"/>
        <v>#DIV/0!</v>
      </c>
      <c r="BJ108" s="338" t="e">
        <f t="shared" si="91"/>
        <v>#DIV/0!</v>
      </c>
      <c r="BK108" s="338" t="e">
        <f t="shared" si="91"/>
        <v>#DIV/0!</v>
      </c>
      <c r="BL108" s="338" t="e">
        <f t="shared" si="91"/>
        <v>#DIV/0!</v>
      </c>
      <c r="BM108" s="338" t="e">
        <f t="shared" si="91"/>
        <v>#DIV/0!</v>
      </c>
      <c r="BN108" s="338" t="e">
        <f t="shared" si="91"/>
        <v>#DIV/0!</v>
      </c>
      <c r="BO108" s="338" t="e">
        <f t="shared" si="91"/>
        <v>#DIV/0!</v>
      </c>
      <c r="BP108" s="338" t="e">
        <f t="shared" si="91"/>
        <v>#DIV/0!</v>
      </c>
      <c r="BQ108" s="338" t="e">
        <f t="shared" si="91"/>
        <v>#DIV/0!</v>
      </c>
      <c r="BR108" s="338" t="e">
        <f t="shared" si="91"/>
        <v>#DIV/0!</v>
      </c>
      <c r="BS108" s="338" t="e">
        <f t="shared" si="91"/>
        <v>#DIV/0!</v>
      </c>
      <c r="BT108" s="338" t="e">
        <f t="shared" si="91"/>
        <v>#DIV/0!</v>
      </c>
      <c r="BU108" s="338" t="e">
        <f t="shared" si="91"/>
        <v>#DIV/0!</v>
      </c>
    </row>
    <row r="109" spans="2:73" ht="18" customHeight="1" x14ac:dyDescent="0.25">
      <c r="B109" s="399"/>
      <c r="C109" s="399"/>
      <c r="D109" s="341" t="s">
        <v>295</v>
      </c>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c r="BD109" s="342"/>
      <c r="BE109" s="342"/>
      <c r="BF109" s="342"/>
      <c r="BG109" s="342"/>
      <c r="BH109" s="342"/>
      <c r="BI109" s="342"/>
      <c r="BJ109" s="342"/>
      <c r="BK109" s="342"/>
      <c r="BL109" s="342"/>
      <c r="BM109" s="342"/>
      <c r="BN109" s="342"/>
      <c r="BO109" s="342"/>
      <c r="BP109" s="342"/>
      <c r="BQ109" s="342"/>
      <c r="BR109" s="342"/>
      <c r="BS109" s="342"/>
      <c r="BT109" s="342"/>
      <c r="BU109" s="342"/>
    </row>
    <row r="110" spans="2:73" ht="18" customHeight="1" x14ac:dyDescent="0.25">
      <c r="B110" s="399"/>
      <c r="C110" s="399"/>
      <c r="D110" s="341" t="s">
        <v>296</v>
      </c>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342"/>
      <c r="AM110" s="342"/>
      <c r="AN110" s="342"/>
      <c r="AO110" s="342"/>
      <c r="AP110" s="342"/>
      <c r="AQ110" s="342"/>
      <c r="AR110" s="342"/>
      <c r="AS110" s="342"/>
      <c r="AT110" s="342"/>
      <c r="AU110" s="342"/>
      <c r="AV110" s="342"/>
      <c r="AW110" s="342"/>
      <c r="AX110" s="342"/>
      <c r="AY110" s="342"/>
      <c r="AZ110" s="342"/>
      <c r="BA110" s="342"/>
      <c r="BB110" s="342"/>
      <c r="BC110" s="342"/>
      <c r="BD110" s="342"/>
      <c r="BE110" s="342"/>
      <c r="BF110" s="342"/>
      <c r="BG110" s="342"/>
      <c r="BH110" s="342"/>
      <c r="BI110" s="342"/>
      <c r="BJ110" s="342"/>
      <c r="BK110" s="342"/>
      <c r="BL110" s="342"/>
      <c r="BM110" s="342"/>
      <c r="BN110" s="342"/>
      <c r="BO110" s="342"/>
      <c r="BP110" s="342"/>
      <c r="BQ110" s="342"/>
      <c r="BR110" s="342"/>
      <c r="BS110" s="342"/>
      <c r="BT110" s="342"/>
      <c r="BU110" s="342"/>
    </row>
    <row r="111" spans="2:73" ht="18" customHeight="1" x14ac:dyDescent="0.25">
      <c r="B111" s="399"/>
      <c r="C111" s="399"/>
      <c r="D111" s="341" t="s">
        <v>155</v>
      </c>
      <c r="E111" s="343"/>
      <c r="F111" s="343"/>
      <c r="G111" s="343"/>
      <c r="H111" s="343"/>
      <c r="I111" s="343"/>
      <c r="J111" s="343"/>
      <c r="K111" s="343"/>
      <c r="L111" s="343"/>
      <c r="M111" s="343"/>
      <c r="N111" s="343"/>
      <c r="O111" s="343"/>
      <c r="P111" s="343"/>
      <c r="Q111" s="343"/>
      <c r="R111" s="343"/>
      <c r="S111" s="343"/>
      <c r="T111" s="343"/>
      <c r="U111" s="343"/>
      <c r="V111" s="343"/>
      <c r="W111" s="343"/>
      <c r="X111" s="343"/>
      <c r="Y111" s="343"/>
      <c r="Z111" s="343"/>
      <c r="AA111" s="343"/>
      <c r="AB111" s="343"/>
      <c r="AC111" s="343"/>
      <c r="AD111" s="343"/>
      <c r="AE111" s="343"/>
      <c r="AF111" s="343"/>
      <c r="AG111" s="343"/>
      <c r="AH111" s="343"/>
      <c r="AI111" s="343"/>
      <c r="AJ111" s="343"/>
      <c r="AK111" s="343"/>
      <c r="AL111" s="343"/>
      <c r="AM111" s="343"/>
      <c r="AN111" s="343"/>
      <c r="AO111" s="343"/>
      <c r="AP111" s="343"/>
      <c r="AQ111" s="343"/>
      <c r="AR111" s="343"/>
      <c r="AS111" s="343"/>
      <c r="AT111" s="343"/>
      <c r="AU111" s="343"/>
      <c r="AV111" s="343"/>
      <c r="AW111" s="343"/>
      <c r="AX111" s="343"/>
      <c r="AY111" s="343"/>
      <c r="AZ111" s="343"/>
      <c r="BA111" s="343"/>
      <c r="BB111" s="343"/>
      <c r="BC111" s="343"/>
      <c r="BD111" s="343"/>
      <c r="BE111" s="343"/>
      <c r="BF111" s="343"/>
      <c r="BG111" s="343"/>
      <c r="BH111" s="343"/>
      <c r="BI111" s="343"/>
      <c r="BJ111" s="343"/>
      <c r="BK111" s="343"/>
      <c r="BL111" s="343"/>
      <c r="BM111" s="343"/>
      <c r="BN111" s="343"/>
      <c r="BO111" s="343"/>
      <c r="BP111" s="343"/>
      <c r="BQ111" s="343"/>
      <c r="BR111" s="343"/>
      <c r="BS111" s="343"/>
      <c r="BT111" s="343"/>
      <c r="BU111" s="343"/>
    </row>
    <row r="112" spans="2:73" ht="18" customHeight="1" x14ac:dyDescent="0.25">
      <c r="B112" s="399"/>
      <c r="C112" s="399"/>
      <c r="D112" s="341" t="s">
        <v>37</v>
      </c>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3"/>
      <c r="BJ112" s="343"/>
      <c r="BK112" s="343"/>
      <c r="BL112" s="343"/>
      <c r="BM112" s="343"/>
      <c r="BN112" s="343"/>
      <c r="BO112" s="343"/>
      <c r="BP112" s="343"/>
      <c r="BQ112" s="343"/>
      <c r="BR112" s="343"/>
      <c r="BS112" s="343"/>
      <c r="BT112" s="343"/>
      <c r="BU112" s="343"/>
    </row>
    <row r="113" spans="2:73" ht="18" customHeight="1" x14ac:dyDescent="0.25">
      <c r="B113" s="399"/>
      <c r="C113" s="399"/>
      <c r="D113" s="341" t="s">
        <v>156</v>
      </c>
      <c r="E113" s="343"/>
      <c r="F113" s="343"/>
      <c r="G113" s="343"/>
      <c r="H113" s="343"/>
      <c r="I113" s="343"/>
      <c r="J113" s="343"/>
      <c r="K113" s="343"/>
      <c r="L113" s="343"/>
      <c r="M113" s="343"/>
      <c r="N113" s="343"/>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c r="BE113" s="343"/>
      <c r="BF113" s="343"/>
      <c r="BG113" s="343"/>
      <c r="BH113" s="343"/>
      <c r="BI113" s="343"/>
      <c r="BJ113" s="343"/>
      <c r="BK113" s="343"/>
      <c r="BL113" s="343"/>
      <c r="BM113" s="343"/>
      <c r="BN113" s="343"/>
      <c r="BO113" s="343"/>
      <c r="BP113" s="343"/>
      <c r="BQ113" s="343"/>
      <c r="BR113" s="343"/>
      <c r="BS113" s="343"/>
      <c r="BT113" s="343"/>
      <c r="BU113" s="343"/>
    </row>
    <row r="114" spans="2:73" ht="18" customHeight="1" x14ac:dyDescent="0.25">
      <c r="B114" s="399"/>
      <c r="C114" s="399"/>
      <c r="D114" s="341" t="s">
        <v>157</v>
      </c>
      <c r="E114" s="343"/>
      <c r="F114" s="343"/>
      <c r="G114" s="343"/>
      <c r="H114" s="343"/>
      <c r="I114" s="343"/>
      <c r="J114" s="343"/>
      <c r="K114" s="343"/>
      <c r="L114" s="343"/>
      <c r="M114" s="343"/>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c r="BT114" s="343"/>
      <c r="BU114" s="343"/>
    </row>
    <row r="115" spans="2:73" ht="18" customHeight="1" x14ac:dyDescent="0.25">
      <c r="B115" s="399"/>
      <c r="C115" s="399"/>
      <c r="D115" s="341" t="s">
        <v>158</v>
      </c>
      <c r="E115" s="343"/>
      <c r="F115" s="343"/>
      <c r="G115" s="343"/>
      <c r="H115" s="343"/>
      <c r="I115" s="343"/>
      <c r="J115" s="343"/>
      <c r="K115" s="343"/>
      <c r="L115" s="343"/>
      <c r="M115" s="343"/>
      <c r="N115" s="343"/>
      <c r="O115" s="343"/>
      <c r="P115" s="343"/>
      <c r="Q115" s="343"/>
      <c r="R115" s="343"/>
      <c r="S115" s="343"/>
      <c r="T115" s="343"/>
      <c r="U115" s="343"/>
      <c r="V115" s="343"/>
      <c r="W115" s="343"/>
      <c r="X115" s="343"/>
      <c r="Y115" s="343"/>
      <c r="Z115" s="343"/>
      <c r="AA115" s="343"/>
      <c r="AB115" s="343"/>
      <c r="AC115" s="343"/>
      <c r="AD115" s="343"/>
      <c r="AE115" s="343"/>
      <c r="AF115" s="343"/>
      <c r="AG115" s="343"/>
      <c r="AH115" s="343"/>
      <c r="AI115" s="343"/>
      <c r="AJ115" s="343"/>
      <c r="AK115" s="343"/>
      <c r="AL115" s="343"/>
      <c r="AM115" s="343"/>
      <c r="AN115" s="343"/>
      <c r="AO115" s="343"/>
      <c r="AP115" s="343"/>
      <c r="AQ115" s="343"/>
      <c r="AR115" s="343"/>
      <c r="AS115" s="343"/>
      <c r="AT115" s="343"/>
      <c r="AU115" s="343"/>
      <c r="AV115" s="343"/>
      <c r="AW115" s="343"/>
      <c r="AX115" s="343"/>
      <c r="AY115" s="343"/>
      <c r="AZ115" s="343"/>
      <c r="BA115" s="343"/>
      <c r="BB115" s="343"/>
      <c r="BC115" s="343"/>
      <c r="BD115" s="343"/>
      <c r="BE115" s="343"/>
      <c r="BF115" s="343"/>
      <c r="BG115" s="343"/>
      <c r="BH115" s="343"/>
      <c r="BI115" s="343"/>
      <c r="BJ115" s="343"/>
      <c r="BK115" s="343"/>
      <c r="BL115" s="343"/>
      <c r="BM115" s="343"/>
      <c r="BN115" s="343"/>
      <c r="BO115" s="343"/>
      <c r="BP115" s="343"/>
      <c r="BQ115" s="343"/>
      <c r="BR115" s="343"/>
      <c r="BS115" s="343"/>
      <c r="BT115" s="343"/>
      <c r="BU115" s="343"/>
    </row>
    <row r="116" spans="2:73" ht="18" customHeight="1" x14ac:dyDescent="0.25">
      <c r="B116" s="399"/>
      <c r="C116" s="399"/>
      <c r="D116" s="341" t="s">
        <v>142</v>
      </c>
      <c r="E116" s="343"/>
      <c r="F116" s="343"/>
      <c r="G116" s="343"/>
      <c r="H116" s="343"/>
      <c r="I116" s="343"/>
      <c r="J116" s="343"/>
      <c r="K116" s="343"/>
      <c r="L116" s="343"/>
      <c r="M116" s="343"/>
      <c r="N116" s="343"/>
      <c r="O116" s="343"/>
      <c r="P116" s="343"/>
      <c r="Q116" s="343"/>
      <c r="R116" s="343"/>
      <c r="S116" s="343"/>
      <c r="T116" s="343"/>
      <c r="U116" s="343"/>
      <c r="V116" s="343"/>
      <c r="W116" s="343"/>
      <c r="X116" s="343"/>
      <c r="Y116" s="343"/>
      <c r="Z116" s="343"/>
      <c r="AA116" s="343"/>
      <c r="AB116" s="343"/>
      <c r="AC116" s="343"/>
      <c r="AD116" s="343"/>
      <c r="AE116" s="343"/>
      <c r="AF116" s="343"/>
      <c r="AG116" s="343"/>
      <c r="AH116" s="343"/>
      <c r="AI116" s="343"/>
      <c r="AJ116" s="343"/>
      <c r="AK116" s="343"/>
      <c r="AL116" s="343"/>
      <c r="AM116" s="343"/>
      <c r="AN116" s="343"/>
      <c r="AO116" s="343"/>
      <c r="AP116" s="343"/>
      <c r="AQ116" s="343"/>
      <c r="AR116" s="343"/>
      <c r="AS116" s="343"/>
      <c r="AT116" s="343"/>
      <c r="AU116" s="343"/>
      <c r="AV116" s="343"/>
      <c r="AW116" s="343"/>
      <c r="AX116" s="343"/>
      <c r="AY116" s="343"/>
      <c r="AZ116" s="343"/>
      <c r="BA116" s="343"/>
      <c r="BB116" s="343"/>
      <c r="BC116" s="343"/>
      <c r="BD116" s="343"/>
      <c r="BE116" s="343"/>
      <c r="BF116" s="343"/>
      <c r="BG116" s="343"/>
      <c r="BH116" s="343"/>
      <c r="BI116" s="343"/>
      <c r="BJ116" s="343"/>
      <c r="BK116" s="343"/>
      <c r="BL116" s="343"/>
      <c r="BM116" s="343"/>
      <c r="BN116" s="343"/>
      <c r="BO116" s="343"/>
      <c r="BP116" s="343"/>
      <c r="BQ116" s="343"/>
      <c r="BR116" s="343"/>
      <c r="BS116" s="343"/>
      <c r="BT116" s="343"/>
      <c r="BU116" s="343"/>
    </row>
    <row r="117" spans="2:73" ht="18" customHeight="1" x14ac:dyDescent="0.25">
      <c r="B117" s="399"/>
      <c r="C117" s="399"/>
      <c r="D117" s="341" t="s">
        <v>43</v>
      </c>
      <c r="E117" s="343"/>
      <c r="F117" s="343"/>
      <c r="G117" s="343"/>
      <c r="H117" s="343"/>
      <c r="I117" s="343"/>
      <c r="J117" s="343"/>
      <c r="K117" s="343"/>
      <c r="L117" s="343"/>
      <c r="M117" s="343"/>
      <c r="N117" s="343"/>
      <c r="O117" s="343"/>
      <c r="P117" s="343"/>
      <c r="Q117" s="343"/>
      <c r="R117" s="343"/>
      <c r="S117" s="343"/>
      <c r="T117" s="343"/>
      <c r="U117" s="343"/>
      <c r="V117" s="343"/>
      <c r="W117" s="343"/>
      <c r="X117" s="343"/>
      <c r="Y117" s="343"/>
      <c r="Z117" s="343"/>
      <c r="AA117" s="343"/>
      <c r="AB117" s="343"/>
      <c r="AC117" s="343"/>
      <c r="AD117" s="343"/>
      <c r="AE117" s="343"/>
      <c r="AF117" s="343"/>
      <c r="AG117" s="343"/>
      <c r="AH117" s="343"/>
      <c r="AI117" s="343"/>
      <c r="AJ117" s="343"/>
      <c r="AK117" s="343"/>
      <c r="AL117" s="343"/>
      <c r="AM117" s="343"/>
      <c r="AN117" s="343"/>
      <c r="AO117" s="343"/>
      <c r="AP117" s="343"/>
      <c r="AQ117" s="343"/>
      <c r="AR117" s="343"/>
      <c r="AS117" s="343"/>
      <c r="AT117" s="343"/>
      <c r="AU117" s="343"/>
      <c r="AV117" s="343"/>
      <c r="AW117" s="343"/>
      <c r="AX117" s="343"/>
      <c r="AY117" s="343"/>
      <c r="AZ117" s="343"/>
      <c r="BA117" s="343"/>
      <c r="BB117" s="343"/>
      <c r="BC117" s="343"/>
      <c r="BD117" s="343"/>
      <c r="BE117" s="343"/>
      <c r="BF117" s="343"/>
      <c r="BG117" s="343"/>
      <c r="BH117" s="343"/>
      <c r="BI117" s="343"/>
      <c r="BJ117" s="343"/>
      <c r="BK117" s="343"/>
      <c r="BL117" s="343"/>
      <c r="BM117" s="343"/>
      <c r="BN117" s="343"/>
      <c r="BO117" s="343"/>
      <c r="BP117" s="343"/>
      <c r="BQ117" s="343"/>
      <c r="BR117" s="343"/>
      <c r="BS117" s="343"/>
      <c r="BT117" s="343"/>
      <c r="BU117" s="343"/>
    </row>
    <row r="118" spans="2:73" ht="18" customHeight="1" x14ac:dyDescent="0.25">
      <c r="B118" s="399"/>
      <c r="C118" s="399"/>
      <c r="D118" s="341" t="s">
        <v>159</v>
      </c>
      <c r="E118" s="343"/>
      <c r="F118" s="343"/>
      <c r="G118" s="343"/>
      <c r="H118" s="343"/>
      <c r="I118" s="343"/>
      <c r="J118" s="343"/>
      <c r="K118" s="343"/>
      <c r="L118" s="343"/>
      <c r="M118" s="343"/>
      <c r="N118" s="343"/>
      <c r="O118" s="343"/>
      <c r="P118" s="343"/>
      <c r="Q118" s="343"/>
      <c r="R118" s="343"/>
      <c r="S118" s="343"/>
      <c r="T118" s="343"/>
      <c r="U118" s="343"/>
      <c r="V118" s="343"/>
      <c r="W118" s="343"/>
      <c r="X118" s="343"/>
      <c r="Y118" s="343"/>
      <c r="Z118" s="343"/>
      <c r="AA118" s="343"/>
      <c r="AB118" s="343"/>
      <c r="AC118" s="343"/>
      <c r="AD118" s="343"/>
      <c r="AE118" s="343"/>
      <c r="AF118" s="343"/>
      <c r="AG118" s="343"/>
      <c r="AH118" s="343"/>
      <c r="AI118" s="343"/>
      <c r="AJ118" s="343"/>
      <c r="AK118" s="343"/>
      <c r="AL118" s="343"/>
      <c r="AM118" s="343"/>
      <c r="AN118" s="343"/>
      <c r="AO118" s="343"/>
      <c r="AP118" s="343"/>
      <c r="AQ118" s="343"/>
      <c r="AR118" s="343"/>
      <c r="AS118" s="343"/>
      <c r="AT118" s="343"/>
      <c r="AU118" s="343"/>
      <c r="AV118" s="343"/>
      <c r="AW118" s="343"/>
      <c r="AX118" s="343"/>
      <c r="AY118" s="343"/>
      <c r="AZ118" s="343"/>
      <c r="BA118" s="343"/>
      <c r="BB118" s="343"/>
      <c r="BC118" s="343"/>
      <c r="BD118" s="343"/>
      <c r="BE118" s="343"/>
      <c r="BF118" s="343"/>
      <c r="BG118" s="343"/>
      <c r="BH118" s="343"/>
      <c r="BI118" s="343"/>
      <c r="BJ118" s="343"/>
      <c r="BK118" s="343"/>
      <c r="BL118" s="343"/>
      <c r="BM118" s="343"/>
      <c r="BN118" s="343"/>
      <c r="BO118" s="343"/>
      <c r="BP118" s="343"/>
      <c r="BQ118" s="343"/>
      <c r="BR118" s="343"/>
      <c r="BS118" s="343"/>
      <c r="BT118" s="343"/>
      <c r="BU118" s="343"/>
    </row>
    <row r="119" spans="2:73" ht="18" customHeight="1" x14ac:dyDescent="0.25">
      <c r="B119" s="399"/>
      <c r="C119" s="399"/>
      <c r="D119" s="341" t="s">
        <v>160</v>
      </c>
      <c r="E119" s="343"/>
      <c r="F119" s="343"/>
      <c r="G119" s="343"/>
      <c r="H119" s="343"/>
      <c r="I119" s="343"/>
      <c r="J119" s="343"/>
      <c r="K119" s="343"/>
      <c r="L119" s="343"/>
      <c r="M119" s="343"/>
      <c r="N119" s="343"/>
      <c r="O119" s="343"/>
      <c r="P119" s="343"/>
      <c r="Q119" s="343"/>
      <c r="R119" s="343"/>
      <c r="S119" s="343"/>
      <c r="T119" s="343"/>
      <c r="U119" s="343"/>
      <c r="V119" s="343"/>
      <c r="W119" s="343"/>
      <c r="X119" s="343"/>
      <c r="Y119" s="343"/>
      <c r="Z119" s="343"/>
      <c r="AA119" s="343"/>
      <c r="AB119" s="343"/>
      <c r="AC119" s="343"/>
      <c r="AD119" s="343"/>
      <c r="AE119" s="343"/>
      <c r="AF119" s="343"/>
      <c r="AG119" s="343"/>
      <c r="AH119" s="343"/>
      <c r="AI119" s="343"/>
      <c r="AJ119" s="343"/>
      <c r="AK119" s="343"/>
      <c r="AL119" s="343"/>
      <c r="AM119" s="343"/>
      <c r="AN119" s="343"/>
      <c r="AO119" s="343"/>
      <c r="AP119" s="343"/>
      <c r="AQ119" s="343"/>
      <c r="AR119" s="343"/>
      <c r="AS119" s="343"/>
      <c r="AT119" s="343"/>
      <c r="AU119" s="343"/>
      <c r="AV119" s="343"/>
      <c r="AW119" s="343"/>
      <c r="AX119" s="343"/>
      <c r="AY119" s="343"/>
      <c r="AZ119" s="343"/>
      <c r="BA119" s="343"/>
      <c r="BB119" s="343"/>
      <c r="BC119" s="343"/>
      <c r="BD119" s="343"/>
      <c r="BE119" s="343"/>
      <c r="BF119" s="343"/>
      <c r="BG119" s="343"/>
      <c r="BH119" s="343"/>
      <c r="BI119" s="343"/>
      <c r="BJ119" s="343"/>
      <c r="BK119" s="343"/>
      <c r="BL119" s="343"/>
      <c r="BM119" s="343"/>
      <c r="BN119" s="343"/>
      <c r="BO119" s="343"/>
      <c r="BP119" s="343"/>
      <c r="BQ119" s="343"/>
      <c r="BR119" s="343"/>
      <c r="BS119" s="343"/>
      <c r="BT119" s="343"/>
      <c r="BU119" s="343"/>
    </row>
    <row r="120" spans="2:73" ht="18" customHeight="1" x14ac:dyDescent="0.25">
      <c r="B120" s="399"/>
      <c r="C120" s="399"/>
      <c r="D120" s="341" t="s">
        <v>161</v>
      </c>
      <c r="E120" s="344"/>
      <c r="F120" s="344"/>
      <c r="G120" s="344"/>
      <c r="H120" s="344"/>
      <c r="I120" s="344"/>
      <c r="J120" s="344"/>
      <c r="K120" s="344"/>
      <c r="L120" s="344"/>
      <c r="M120" s="344"/>
      <c r="N120" s="344"/>
      <c r="O120" s="344"/>
      <c r="P120" s="344"/>
      <c r="Q120" s="344"/>
      <c r="R120" s="344"/>
      <c r="S120" s="344"/>
      <c r="T120" s="344"/>
      <c r="U120" s="344"/>
      <c r="V120" s="344"/>
      <c r="W120" s="344"/>
      <c r="X120" s="344"/>
      <c r="Y120" s="344"/>
      <c r="Z120" s="344"/>
      <c r="AA120" s="344"/>
      <c r="AB120" s="344"/>
      <c r="AC120" s="344"/>
      <c r="AD120" s="344"/>
      <c r="AE120" s="344"/>
      <c r="AF120" s="344"/>
      <c r="AG120" s="344"/>
      <c r="AH120" s="344"/>
      <c r="AI120" s="344"/>
      <c r="AJ120" s="344"/>
      <c r="AK120" s="344"/>
      <c r="AL120" s="344"/>
      <c r="AM120" s="344"/>
      <c r="AN120" s="344"/>
      <c r="AO120" s="344"/>
      <c r="AP120" s="344"/>
      <c r="AQ120" s="344"/>
      <c r="AR120" s="344"/>
      <c r="AS120" s="344"/>
      <c r="AT120" s="344"/>
      <c r="AU120" s="344"/>
      <c r="AV120" s="344"/>
      <c r="AW120" s="344"/>
      <c r="AX120" s="344"/>
      <c r="AY120" s="344"/>
      <c r="AZ120" s="344"/>
      <c r="BA120" s="344"/>
      <c r="BB120" s="343"/>
      <c r="BC120" s="343"/>
      <c r="BD120" s="343"/>
      <c r="BE120" s="343"/>
      <c r="BF120" s="343"/>
      <c r="BG120" s="343"/>
      <c r="BH120" s="343"/>
      <c r="BI120" s="343"/>
      <c r="BJ120" s="343"/>
      <c r="BK120" s="343"/>
      <c r="BL120" s="343"/>
      <c r="BM120" s="343"/>
      <c r="BN120" s="343"/>
      <c r="BO120" s="343"/>
      <c r="BP120" s="343"/>
      <c r="BQ120" s="343"/>
      <c r="BR120" s="343"/>
      <c r="BS120" s="343"/>
      <c r="BT120" s="343"/>
      <c r="BU120" s="343"/>
    </row>
    <row r="121" spans="2:73" ht="18" customHeight="1" x14ac:dyDescent="0.25">
      <c r="B121" s="399"/>
      <c r="C121" s="399"/>
      <c r="D121" s="341" t="s">
        <v>162</v>
      </c>
      <c r="E121" s="342" t="e">
        <f>E112/E117</f>
        <v>#DIV/0!</v>
      </c>
      <c r="F121" s="342" t="e">
        <f t="shared" ref="F121:BB121" si="92">F112/F117</f>
        <v>#DIV/0!</v>
      </c>
      <c r="G121" s="342" t="e">
        <f t="shared" si="92"/>
        <v>#DIV/0!</v>
      </c>
      <c r="H121" s="342" t="e">
        <f t="shared" si="92"/>
        <v>#DIV/0!</v>
      </c>
      <c r="I121" s="342" t="e">
        <f t="shared" si="92"/>
        <v>#DIV/0!</v>
      </c>
      <c r="J121" s="342" t="e">
        <f t="shared" si="92"/>
        <v>#DIV/0!</v>
      </c>
      <c r="K121" s="342" t="e">
        <f t="shared" si="92"/>
        <v>#DIV/0!</v>
      </c>
      <c r="L121" s="342" t="e">
        <f t="shared" si="92"/>
        <v>#DIV/0!</v>
      </c>
      <c r="M121" s="342" t="e">
        <f t="shared" si="92"/>
        <v>#DIV/0!</v>
      </c>
      <c r="N121" s="342" t="e">
        <f t="shared" si="92"/>
        <v>#DIV/0!</v>
      </c>
      <c r="O121" s="342" t="e">
        <f t="shared" si="92"/>
        <v>#DIV/0!</v>
      </c>
      <c r="P121" s="342" t="e">
        <f t="shared" si="92"/>
        <v>#DIV/0!</v>
      </c>
      <c r="Q121" s="342" t="e">
        <f t="shared" si="92"/>
        <v>#DIV/0!</v>
      </c>
      <c r="R121" s="342" t="e">
        <f t="shared" si="92"/>
        <v>#DIV/0!</v>
      </c>
      <c r="S121" s="342" t="e">
        <f t="shared" si="92"/>
        <v>#DIV/0!</v>
      </c>
      <c r="T121" s="342" t="e">
        <f t="shared" si="92"/>
        <v>#DIV/0!</v>
      </c>
      <c r="U121" s="342" t="e">
        <f t="shared" si="92"/>
        <v>#DIV/0!</v>
      </c>
      <c r="V121" s="342" t="e">
        <f t="shared" si="92"/>
        <v>#DIV/0!</v>
      </c>
      <c r="W121" s="342" t="e">
        <f t="shared" si="92"/>
        <v>#DIV/0!</v>
      </c>
      <c r="X121" s="342" t="e">
        <f t="shared" si="92"/>
        <v>#DIV/0!</v>
      </c>
      <c r="Y121" s="342" t="e">
        <f t="shared" si="92"/>
        <v>#DIV/0!</v>
      </c>
      <c r="Z121" s="342" t="e">
        <f t="shared" si="92"/>
        <v>#DIV/0!</v>
      </c>
      <c r="AA121" s="342" t="e">
        <f t="shared" si="92"/>
        <v>#DIV/0!</v>
      </c>
      <c r="AB121" s="342" t="e">
        <f t="shared" si="92"/>
        <v>#DIV/0!</v>
      </c>
      <c r="AC121" s="342" t="e">
        <f t="shared" si="92"/>
        <v>#DIV/0!</v>
      </c>
      <c r="AD121" s="342" t="e">
        <f t="shared" si="92"/>
        <v>#DIV/0!</v>
      </c>
      <c r="AE121" s="342" t="e">
        <f t="shared" si="92"/>
        <v>#DIV/0!</v>
      </c>
      <c r="AF121" s="342" t="e">
        <f t="shared" si="92"/>
        <v>#DIV/0!</v>
      </c>
      <c r="AG121" s="342" t="e">
        <f t="shared" si="92"/>
        <v>#DIV/0!</v>
      </c>
      <c r="AH121" s="342" t="e">
        <f t="shared" si="92"/>
        <v>#DIV/0!</v>
      </c>
      <c r="AI121" s="342" t="e">
        <f t="shared" si="92"/>
        <v>#DIV/0!</v>
      </c>
      <c r="AJ121" s="342" t="e">
        <f t="shared" si="92"/>
        <v>#DIV/0!</v>
      </c>
      <c r="AK121" s="342" t="e">
        <f t="shared" si="92"/>
        <v>#DIV/0!</v>
      </c>
      <c r="AL121" s="342" t="e">
        <f t="shared" si="92"/>
        <v>#DIV/0!</v>
      </c>
      <c r="AM121" s="342" t="e">
        <f t="shared" si="92"/>
        <v>#DIV/0!</v>
      </c>
      <c r="AN121" s="342" t="e">
        <f t="shared" si="92"/>
        <v>#DIV/0!</v>
      </c>
      <c r="AO121" s="342" t="e">
        <f t="shared" si="92"/>
        <v>#DIV/0!</v>
      </c>
      <c r="AP121" s="342" t="e">
        <f t="shared" si="92"/>
        <v>#DIV/0!</v>
      </c>
      <c r="AQ121" s="342" t="e">
        <f t="shared" si="92"/>
        <v>#DIV/0!</v>
      </c>
      <c r="AR121" s="342" t="e">
        <f t="shared" si="92"/>
        <v>#DIV/0!</v>
      </c>
      <c r="AS121" s="342" t="e">
        <f t="shared" si="92"/>
        <v>#DIV/0!</v>
      </c>
      <c r="AT121" s="342" t="e">
        <f t="shared" si="92"/>
        <v>#DIV/0!</v>
      </c>
      <c r="AU121" s="342" t="e">
        <f t="shared" si="92"/>
        <v>#DIV/0!</v>
      </c>
      <c r="AV121" s="342" t="e">
        <f t="shared" si="92"/>
        <v>#DIV/0!</v>
      </c>
      <c r="AW121" s="342" t="e">
        <f t="shared" si="92"/>
        <v>#DIV/0!</v>
      </c>
      <c r="AX121" s="342" t="e">
        <f t="shared" si="92"/>
        <v>#DIV/0!</v>
      </c>
      <c r="AY121" s="342" t="e">
        <f t="shared" si="92"/>
        <v>#DIV/0!</v>
      </c>
      <c r="AZ121" s="342" t="e">
        <f t="shared" si="92"/>
        <v>#DIV/0!</v>
      </c>
      <c r="BA121" s="342" t="e">
        <f t="shared" si="92"/>
        <v>#DIV/0!</v>
      </c>
      <c r="BB121" s="342" t="e">
        <f t="shared" si="92"/>
        <v>#DIV/0!</v>
      </c>
      <c r="BC121" s="342" t="e">
        <f t="shared" ref="BC121:BU121" si="93">BC112/BC117</f>
        <v>#DIV/0!</v>
      </c>
      <c r="BD121" s="342" t="e">
        <f t="shared" si="93"/>
        <v>#DIV/0!</v>
      </c>
      <c r="BE121" s="342" t="e">
        <f t="shared" si="93"/>
        <v>#DIV/0!</v>
      </c>
      <c r="BF121" s="342" t="e">
        <f t="shared" si="93"/>
        <v>#DIV/0!</v>
      </c>
      <c r="BG121" s="342" t="e">
        <f t="shared" si="93"/>
        <v>#DIV/0!</v>
      </c>
      <c r="BH121" s="342" t="e">
        <f t="shared" si="93"/>
        <v>#DIV/0!</v>
      </c>
      <c r="BI121" s="342" t="e">
        <f t="shared" si="93"/>
        <v>#DIV/0!</v>
      </c>
      <c r="BJ121" s="342" t="e">
        <f t="shared" si="93"/>
        <v>#DIV/0!</v>
      </c>
      <c r="BK121" s="342" t="e">
        <f t="shared" si="93"/>
        <v>#DIV/0!</v>
      </c>
      <c r="BL121" s="342" t="e">
        <f t="shared" si="93"/>
        <v>#DIV/0!</v>
      </c>
      <c r="BM121" s="342" t="e">
        <f t="shared" si="93"/>
        <v>#DIV/0!</v>
      </c>
      <c r="BN121" s="342" t="e">
        <f t="shared" si="93"/>
        <v>#DIV/0!</v>
      </c>
      <c r="BO121" s="342" t="e">
        <f t="shared" si="93"/>
        <v>#DIV/0!</v>
      </c>
      <c r="BP121" s="342" t="e">
        <f t="shared" si="93"/>
        <v>#DIV/0!</v>
      </c>
      <c r="BQ121" s="342" t="e">
        <f t="shared" si="93"/>
        <v>#DIV/0!</v>
      </c>
      <c r="BR121" s="342" t="e">
        <f t="shared" si="93"/>
        <v>#DIV/0!</v>
      </c>
      <c r="BS121" s="342" t="e">
        <f t="shared" si="93"/>
        <v>#DIV/0!</v>
      </c>
      <c r="BT121" s="342" t="e">
        <f t="shared" si="93"/>
        <v>#DIV/0!</v>
      </c>
      <c r="BU121" s="342" t="e">
        <f t="shared" si="93"/>
        <v>#DIV/0!</v>
      </c>
    </row>
    <row r="122" spans="2:73" ht="18" customHeight="1" x14ac:dyDescent="0.25">
      <c r="B122" s="399"/>
      <c r="C122" s="399"/>
      <c r="D122" s="345" t="s">
        <v>297</v>
      </c>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c r="AC122" s="346"/>
      <c r="AD122" s="346"/>
      <c r="AE122" s="346"/>
      <c r="AF122" s="346"/>
      <c r="AG122" s="346"/>
      <c r="AH122" s="346"/>
      <c r="AI122" s="346"/>
      <c r="AJ122" s="346"/>
      <c r="AK122" s="346"/>
      <c r="AL122" s="346"/>
      <c r="AM122" s="346"/>
      <c r="AN122" s="346"/>
      <c r="AO122" s="346"/>
      <c r="AP122" s="346"/>
      <c r="AQ122" s="346"/>
      <c r="AR122" s="346"/>
      <c r="AS122" s="346"/>
      <c r="AT122" s="346"/>
      <c r="AU122" s="346"/>
      <c r="AV122" s="346"/>
      <c r="AW122" s="346"/>
      <c r="AX122" s="346"/>
      <c r="AY122" s="346"/>
      <c r="AZ122" s="346"/>
      <c r="BA122" s="346"/>
      <c r="BB122" s="346"/>
      <c r="BC122" s="346"/>
      <c r="BD122" s="346"/>
      <c r="BE122" s="346"/>
      <c r="BF122" s="346"/>
      <c r="BG122" s="346"/>
      <c r="BH122" s="346"/>
      <c r="BI122" s="346"/>
      <c r="BJ122" s="346"/>
      <c r="BK122" s="346"/>
      <c r="BL122" s="346"/>
      <c r="BM122" s="346"/>
      <c r="BN122" s="346"/>
      <c r="BO122" s="346"/>
      <c r="BP122" s="346"/>
      <c r="BQ122" s="346"/>
      <c r="BR122" s="346"/>
      <c r="BS122" s="346"/>
      <c r="BT122" s="346"/>
      <c r="BU122" s="346"/>
    </row>
    <row r="123" spans="2:73" ht="18" customHeight="1" x14ac:dyDescent="0.25">
      <c r="B123" s="399"/>
      <c r="C123" s="399"/>
      <c r="D123" s="345" t="s">
        <v>298</v>
      </c>
      <c r="E123" s="346"/>
      <c r="F123" s="346"/>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346"/>
      <c r="AK123" s="346"/>
      <c r="AL123" s="346"/>
      <c r="AM123" s="346"/>
      <c r="AN123" s="346"/>
      <c r="AO123" s="346"/>
      <c r="AP123" s="346"/>
      <c r="AQ123" s="346"/>
      <c r="AR123" s="346"/>
      <c r="AS123" s="346"/>
      <c r="AT123" s="346"/>
      <c r="AU123" s="346"/>
      <c r="AV123" s="346"/>
      <c r="AW123" s="346"/>
      <c r="AX123" s="346"/>
      <c r="AY123" s="346"/>
      <c r="AZ123" s="346"/>
      <c r="BA123" s="346"/>
      <c r="BB123" s="346"/>
      <c r="BC123" s="346"/>
      <c r="BD123" s="346"/>
      <c r="BE123" s="346"/>
      <c r="BF123" s="346"/>
      <c r="BG123" s="346"/>
      <c r="BH123" s="346"/>
      <c r="BI123" s="346"/>
      <c r="BJ123" s="346"/>
      <c r="BK123" s="346"/>
      <c r="BL123" s="346"/>
      <c r="BM123" s="346"/>
      <c r="BN123" s="346"/>
      <c r="BO123" s="346"/>
      <c r="BP123" s="346"/>
      <c r="BQ123" s="346"/>
      <c r="BR123" s="346"/>
      <c r="BS123" s="346"/>
      <c r="BT123" s="346"/>
      <c r="BU123" s="346"/>
    </row>
    <row r="124" spans="2:73" ht="18" customHeight="1" x14ac:dyDescent="0.25">
      <c r="B124" s="399"/>
      <c r="C124" s="399"/>
      <c r="D124" s="345" t="s">
        <v>163</v>
      </c>
      <c r="E124" s="347"/>
      <c r="F124" s="347"/>
      <c r="G124" s="347"/>
      <c r="H124" s="347"/>
      <c r="I124" s="347"/>
      <c r="J124" s="347"/>
      <c r="K124" s="347"/>
      <c r="L124" s="347"/>
      <c r="M124" s="347"/>
      <c r="N124" s="347"/>
      <c r="O124" s="347"/>
      <c r="P124" s="347"/>
      <c r="Q124" s="347"/>
      <c r="R124" s="347"/>
      <c r="S124" s="347"/>
      <c r="T124" s="347"/>
      <c r="U124" s="347"/>
      <c r="V124" s="347"/>
      <c r="W124" s="347"/>
      <c r="X124" s="347"/>
      <c r="Y124" s="347"/>
      <c r="Z124" s="347"/>
      <c r="AA124" s="347"/>
      <c r="AB124" s="347"/>
      <c r="AC124" s="347"/>
      <c r="AD124" s="347"/>
      <c r="AE124" s="347"/>
      <c r="AF124" s="347"/>
      <c r="AG124" s="347"/>
      <c r="AH124" s="347"/>
      <c r="AI124" s="347"/>
      <c r="AJ124" s="347"/>
      <c r="AK124" s="347"/>
      <c r="AL124" s="347"/>
      <c r="AM124" s="347"/>
      <c r="AN124" s="347"/>
      <c r="AO124" s="347"/>
      <c r="AP124" s="347"/>
      <c r="AQ124" s="347"/>
      <c r="AR124" s="347"/>
      <c r="AS124" s="347"/>
      <c r="AT124" s="347"/>
      <c r="AU124" s="347"/>
      <c r="AV124" s="347"/>
      <c r="AW124" s="347"/>
      <c r="AX124" s="347"/>
      <c r="AY124" s="347"/>
      <c r="AZ124" s="347"/>
      <c r="BA124" s="347"/>
      <c r="BB124" s="347"/>
      <c r="BC124" s="347"/>
      <c r="BD124" s="347"/>
      <c r="BE124" s="347"/>
      <c r="BF124" s="347"/>
      <c r="BG124" s="347"/>
      <c r="BH124" s="347"/>
      <c r="BI124" s="347"/>
      <c r="BJ124" s="347"/>
      <c r="BK124" s="347"/>
      <c r="BL124" s="347"/>
      <c r="BM124" s="347"/>
      <c r="BN124" s="347"/>
      <c r="BO124" s="347"/>
      <c r="BP124" s="347"/>
      <c r="BQ124" s="347"/>
      <c r="BR124" s="347"/>
      <c r="BS124" s="347"/>
      <c r="BT124" s="347"/>
      <c r="BU124" s="347"/>
    </row>
    <row r="125" spans="2:73" ht="18" customHeight="1" x14ac:dyDescent="0.25">
      <c r="B125" s="399"/>
      <c r="C125" s="399"/>
      <c r="D125" s="345" t="s">
        <v>164</v>
      </c>
      <c r="E125" s="347"/>
      <c r="F125" s="347"/>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c r="AI125" s="347"/>
      <c r="AJ125" s="347"/>
      <c r="AK125" s="347"/>
      <c r="AL125" s="347"/>
      <c r="AM125" s="347"/>
      <c r="AN125" s="347"/>
      <c r="AO125" s="347"/>
      <c r="AP125" s="347"/>
      <c r="AQ125" s="347"/>
      <c r="AR125" s="347"/>
      <c r="AS125" s="347"/>
      <c r="AT125" s="347"/>
      <c r="AU125" s="347"/>
      <c r="AV125" s="347"/>
      <c r="AW125" s="347"/>
      <c r="AX125" s="347"/>
      <c r="AY125" s="347"/>
      <c r="AZ125" s="347"/>
      <c r="BA125" s="347"/>
      <c r="BB125" s="347"/>
      <c r="BC125" s="347"/>
      <c r="BD125" s="347"/>
      <c r="BE125" s="347"/>
      <c r="BF125" s="347"/>
      <c r="BG125" s="347"/>
      <c r="BH125" s="347"/>
      <c r="BI125" s="347"/>
      <c r="BJ125" s="347"/>
      <c r="BK125" s="347"/>
      <c r="BL125" s="347"/>
      <c r="BM125" s="347"/>
      <c r="BN125" s="347"/>
      <c r="BO125" s="347"/>
      <c r="BP125" s="347"/>
      <c r="BQ125" s="347"/>
      <c r="BR125" s="347"/>
      <c r="BS125" s="347"/>
      <c r="BT125" s="347"/>
      <c r="BU125" s="347"/>
    </row>
    <row r="126" spans="2:73" ht="18" customHeight="1" x14ac:dyDescent="0.25">
      <c r="B126" s="399"/>
      <c r="C126" s="399"/>
      <c r="D126" s="345" t="s">
        <v>165</v>
      </c>
      <c r="E126" s="347"/>
      <c r="F126" s="347"/>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347"/>
      <c r="AK126" s="347"/>
      <c r="AL126" s="347"/>
      <c r="AM126" s="347"/>
      <c r="AN126" s="347"/>
      <c r="AO126" s="347"/>
      <c r="AP126" s="347"/>
      <c r="AQ126" s="347"/>
      <c r="AR126" s="347"/>
      <c r="AS126" s="347"/>
      <c r="AT126" s="347"/>
      <c r="AU126" s="347"/>
      <c r="AV126" s="347"/>
      <c r="AW126" s="347"/>
      <c r="AX126" s="347"/>
      <c r="AY126" s="347"/>
      <c r="AZ126" s="347"/>
      <c r="BA126" s="347"/>
      <c r="BB126" s="347"/>
      <c r="BC126" s="347"/>
      <c r="BD126" s="347"/>
      <c r="BE126" s="347"/>
      <c r="BF126" s="347"/>
      <c r="BG126" s="347"/>
      <c r="BH126" s="347"/>
      <c r="BI126" s="347"/>
      <c r="BJ126" s="347"/>
      <c r="BK126" s="347"/>
      <c r="BL126" s="347"/>
      <c r="BM126" s="347"/>
      <c r="BN126" s="347"/>
      <c r="BO126" s="347"/>
      <c r="BP126" s="347"/>
      <c r="BQ126" s="347"/>
      <c r="BR126" s="347"/>
      <c r="BS126" s="347"/>
      <c r="BT126" s="347"/>
      <c r="BU126" s="347"/>
    </row>
    <row r="127" spans="2:73" ht="18" customHeight="1" x14ac:dyDescent="0.25">
      <c r="B127" s="399"/>
      <c r="C127" s="399"/>
      <c r="D127" s="345" t="s">
        <v>166</v>
      </c>
      <c r="E127" s="347"/>
      <c r="F127" s="347"/>
      <c r="G127" s="347"/>
      <c r="H127" s="347"/>
      <c r="I127" s="347"/>
      <c r="J127" s="347"/>
      <c r="K127" s="347"/>
      <c r="L127" s="347"/>
      <c r="M127" s="347"/>
      <c r="N127" s="347"/>
      <c r="O127" s="347"/>
      <c r="P127" s="347"/>
      <c r="Q127" s="347"/>
      <c r="R127" s="347"/>
      <c r="S127" s="347"/>
      <c r="T127" s="347"/>
      <c r="U127" s="347"/>
      <c r="V127" s="347"/>
      <c r="W127" s="347"/>
      <c r="X127" s="347"/>
      <c r="Y127" s="347"/>
      <c r="Z127" s="347"/>
      <c r="AA127" s="347"/>
      <c r="AB127" s="347"/>
      <c r="AC127" s="347"/>
      <c r="AD127" s="347"/>
      <c r="AE127" s="347"/>
      <c r="AF127" s="347"/>
      <c r="AG127" s="347"/>
      <c r="AH127" s="347"/>
      <c r="AI127" s="347"/>
      <c r="AJ127" s="347"/>
      <c r="AK127" s="347"/>
      <c r="AL127" s="347"/>
      <c r="AM127" s="347"/>
      <c r="AN127" s="347"/>
      <c r="AO127" s="347"/>
      <c r="AP127" s="347"/>
      <c r="AQ127" s="347"/>
      <c r="AR127" s="347"/>
      <c r="AS127" s="347"/>
      <c r="AT127" s="347"/>
      <c r="AU127" s="347"/>
      <c r="AV127" s="347"/>
      <c r="AW127" s="347"/>
      <c r="AX127" s="347"/>
      <c r="AY127" s="347"/>
      <c r="AZ127" s="347"/>
      <c r="BA127" s="347"/>
      <c r="BB127" s="347"/>
      <c r="BC127" s="347"/>
      <c r="BD127" s="347"/>
      <c r="BE127" s="347"/>
      <c r="BF127" s="347"/>
      <c r="BG127" s="347"/>
      <c r="BH127" s="347"/>
      <c r="BI127" s="347"/>
      <c r="BJ127" s="347"/>
      <c r="BK127" s="347"/>
      <c r="BL127" s="347"/>
      <c r="BM127" s="347"/>
      <c r="BN127" s="347"/>
      <c r="BO127" s="347"/>
      <c r="BP127" s="347"/>
      <c r="BQ127" s="347"/>
      <c r="BR127" s="347"/>
      <c r="BS127" s="347"/>
      <c r="BT127" s="347"/>
      <c r="BU127" s="347"/>
    </row>
    <row r="128" spans="2:73" ht="18" customHeight="1" x14ac:dyDescent="0.25">
      <c r="B128" s="399"/>
      <c r="C128" s="399"/>
      <c r="D128" s="345" t="s">
        <v>167</v>
      </c>
      <c r="E128" s="347"/>
      <c r="F128" s="347"/>
      <c r="G128" s="347"/>
      <c r="H128" s="347"/>
      <c r="I128" s="347"/>
      <c r="J128" s="347"/>
      <c r="K128" s="347"/>
      <c r="L128" s="347"/>
      <c r="M128" s="347"/>
      <c r="N128" s="347"/>
      <c r="O128" s="347"/>
      <c r="P128" s="347"/>
      <c r="Q128" s="347"/>
      <c r="R128" s="347"/>
      <c r="S128" s="347"/>
      <c r="T128" s="347"/>
      <c r="U128" s="347"/>
      <c r="V128" s="347"/>
      <c r="W128" s="347"/>
      <c r="X128" s="347"/>
      <c r="Y128" s="347"/>
      <c r="Z128" s="347"/>
      <c r="AA128" s="347"/>
      <c r="AB128" s="347"/>
      <c r="AC128" s="347"/>
      <c r="AD128" s="347"/>
      <c r="AE128" s="347"/>
      <c r="AF128" s="347"/>
      <c r="AG128" s="347"/>
      <c r="AH128" s="347"/>
      <c r="AI128" s="347"/>
      <c r="AJ128" s="347"/>
      <c r="AK128" s="347"/>
      <c r="AL128" s="347"/>
      <c r="AM128" s="347"/>
      <c r="AN128" s="347"/>
      <c r="AO128" s="347"/>
      <c r="AP128" s="347"/>
      <c r="AQ128" s="347"/>
      <c r="AR128" s="347"/>
      <c r="AS128" s="347"/>
      <c r="AT128" s="347"/>
      <c r="AU128" s="347"/>
      <c r="AV128" s="347"/>
      <c r="AW128" s="347"/>
      <c r="AX128" s="347"/>
      <c r="AY128" s="347"/>
      <c r="AZ128" s="347"/>
      <c r="BA128" s="347"/>
      <c r="BB128" s="347"/>
      <c r="BC128" s="347"/>
      <c r="BD128" s="347"/>
      <c r="BE128" s="347"/>
      <c r="BF128" s="347"/>
      <c r="BG128" s="347"/>
      <c r="BH128" s="347"/>
      <c r="BI128" s="347"/>
      <c r="BJ128" s="347"/>
      <c r="BK128" s="347"/>
      <c r="BL128" s="347"/>
      <c r="BM128" s="347"/>
      <c r="BN128" s="347"/>
      <c r="BO128" s="347"/>
      <c r="BP128" s="347"/>
      <c r="BQ128" s="347"/>
      <c r="BR128" s="347"/>
      <c r="BS128" s="347"/>
      <c r="BT128" s="347"/>
      <c r="BU128" s="347"/>
    </row>
    <row r="129" spans="2:73" ht="18" customHeight="1" x14ac:dyDescent="0.25">
      <c r="B129" s="399"/>
      <c r="C129" s="399"/>
      <c r="D129" s="345" t="s">
        <v>168</v>
      </c>
      <c r="E129" s="347"/>
      <c r="F129" s="347"/>
      <c r="G129" s="347"/>
      <c r="H129" s="347"/>
      <c r="I129" s="347"/>
      <c r="J129" s="347"/>
      <c r="K129" s="347"/>
      <c r="L129" s="347"/>
      <c r="M129" s="347"/>
      <c r="N129" s="347"/>
      <c r="O129" s="347"/>
      <c r="P129" s="347"/>
      <c r="Q129" s="347"/>
      <c r="R129" s="347"/>
      <c r="S129" s="347"/>
      <c r="T129" s="347"/>
      <c r="U129" s="347"/>
      <c r="V129" s="347"/>
      <c r="W129" s="347"/>
      <c r="X129" s="347"/>
      <c r="Y129" s="347"/>
      <c r="Z129" s="347"/>
      <c r="AA129" s="347"/>
      <c r="AB129" s="347"/>
      <c r="AC129" s="347"/>
      <c r="AD129" s="347"/>
      <c r="AE129" s="347"/>
      <c r="AF129" s="347"/>
      <c r="AG129" s="347"/>
      <c r="AH129" s="347"/>
      <c r="AI129" s="347"/>
      <c r="AJ129" s="347"/>
      <c r="AK129" s="347"/>
      <c r="AL129" s="347"/>
      <c r="AM129" s="347"/>
      <c r="AN129" s="347"/>
      <c r="AO129" s="347"/>
      <c r="AP129" s="347"/>
      <c r="AQ129" s="347"/>
      <c r="AR129" s="347"/>
      <c r="AS129" s="347"/>
      <c r="AT129" s="347"/>
      <c r="AU129" s="347"/>
      <c r="AV129" s="347"/>
      <c r="AW129" s="347"/>
      <c r="AX129" s="347"/>
      <c r="AY129" s="347"/>
      <c r="AZ129" s="347"/>
      <c r="BA129" s="347"/>
      <c r="BB129" s="347"/>
      <c r="BC129" s="347"/>
      <c r="BD129" s="347"/>
      <c r="BE129" s="347"/>
      <c r="BF129" s="347"/>
      <c r="BG129" s="347"/>
      <c r="BH129" s="347"/>
      <c r="BI129" s="347"/>
      <c r="BJ129" s="347"/>
      <c r="BK129" s="347"/>
      <c r="BL129" s="347"/>
      <c r="BM129" s="347"/>
      <c r="BN129" s="347"/>
      <c r="BO129" s="347"/>
      <c r="BP129" s="347"/>
      <c r="BQ129" s="347"/>
      <c r="BR129" s="347"/>
      <c r="BS129" s="347"/>
      <c r="BT129" s="347"/>
      <c r="BU129" s="347"/>
    </row>
    <row r="130" spans="2:73" ht="15.75" customHeight="1" x14ac:dyDescent="0.25">
      <c r="B130" s="399"/>
      <c r="C130" s="399"/>
      <c r="D130" s="345" t="s">
        <v>169</v>
      </c>
      <c r="E130" s="347"/>
      <c r="F130" s="347"/>
      <c r="G130" s="347"/>
      <c r="H130" s="347"/>
      <c r="I130" s="347"/>
      <c r="J130" s="347"/>
      <c r="K130" s="347"/>
      <c r="L130" s="347"/>
      <c r="M130" s="347"/>
      <c r="N130" s="347"/>
      <c r="O130" s="347"/>
      <c r="P130" s="347"/>
      <c r="Q130" s="347"/>
      <c r="R130" s="347"/>
      <c r="S130" s="347"/>
      <c r="T130" s="347"/>
      <c r="U130" s="347"/>
      <c r="V130" s="347"/>
      <c r="W130" s="347"/>
      <c r="X130" s="347"/>
      <c r="Y130" s="347"/>
      <c r="Z130" s="347"/>
      <c r="AA130" s="347"/>
      <c r="AB130" s="347"/>
      <c r="AC130" s="347"/>
      <c r="AD130" s="347"/>
      <c r="AE130" s="347"/>
      <c r="AF130" s="347"/>
      <c r="AG130" s="347"/>
      <c r="AH130" s="347"/>
      <c r="AI130" s="347"/>
      <c r="AJ130" s="347"/>
      <c r="AK130" s="347"/>
      <c r="AL130" s="347"/>
      <c r="AM130" s="347"/>
      <c r="AN130" s="347"/>
      <c r="AO130" s="347"/>
      <c r="AP130" s="347"/>
      <c r="AQ130" s="347"/>
      <c r="AR130" s="347"/>
      <c r="AS130" s="347"/>
      <c r="AT130" s="347"/>
      <c r="AU130" s="347"/>
      <c r="AV130" s="347"/>
      <c r="AW130" s="347"/>
      <c r="AX130" s="347"/>
      <c r="AY130" s="347"/>
      <c r="AZ130" s="347"/>
      <c r="BA130" s="347"/>
      <c r="BB130" s="347"/>
      <c r="BC130" s="347"/>
      <c r="BD130" s="347"/>
      <c r="BE130" s="347"/>
      <c r="BF130" s="347"/>
      <c r="BG130" s="347"/>
      <c r="BH130" s="347"/>
      <c r="BI130" s="347"/>
      <c r="BJ130" s="347"/>
      <c r="BK130" s="347"/>
      <c r="BL130" s="347"/>
      <c r="BM130" s="347"/>
      <c r="BN130" s="347"/>
      <c r="BO130" s="347"/>
      <c r="BP130" s="347"/>
      <c r="BQ130" s="347"/>
      <c r="BR130" s="347"/>
      <c r="BS130" s="347"/>
      <c r="BT130" s="347"/>
      <c r="BU130" s="347"/>
    </row>
    <row r="131" spans="2:73" ht="18" customHeight="1" x14ac:dyDescent="0.25">
      <c r="B131" s="400" t="s">
        <v>170</v>
      </c>
      <c r="C131" s="400"/>
      <c r="D131" s="311" t="s">
        <v>171</v>
      </c>
      <c r="E131" s="348">
        <f t="shared" ref="E131:AC131" si="94">E67+E82</f>
        <v>284500000</v>
      </c>
      <c r="F131" s="348">
        <f t="shared" si="94"/>
        <v>206000000</v>
      </c>
      <c r="G131" s="348">
        <f t="shared" si="94"/>
        <v>275000000</v>
      </c>
      <c r="H131" s="348">
        <f t="shared" si="94"/>
        <v>279400000</v>
      </c>
      <c r="I131" s="348">
        <f t="shared" si="94"/>
        <v>268500000</v>
      </c>
      <c r="J131" s="348">
        <f t="shared" si="94"/>
        <v>284000000</v>
      </c>
      <c r="K131" s="348">
        <f t="shared" si="94"/>
        <v>237500000</v>
      </c>
      <c r="L131" s="348">
        <f t="shared" si="94"/>
        <v>278000000</v>
      </c>
      <c r="M131" s="348">
        <f t="shared" si="94"/>
        <v>289500000</v>
      </c>
      <c r="N131" s="348">
        <f t="shared" si="94"/>
        <v>17000000</v>
      </c>
      <c r="O131" s="348">
        <f t="shared" si="94"/>
        <v>0</v>
      </c>
      <c r="P131" s="348">
        <f t="shared" si="94"/>
        <v>215000000</v>
      </c>
      <c r="Q131" s="348">
        <f t="shared" si="94"/>
        <v>308000000</v>
      </c>
      <c r="R131" s="348">
        <f t="shared" si="94"/>
        <v>283500000</v>
      </c>
      <c r="S131" s="348">
        <f t="shared" si="94"/>
        <v>26000000</v>
      </c>
      <c r="T131" s="348">
        <f t="shared" si="94"/>
        <v>18300000</v>
      </c>
      <c r="U131" s="348">
        <f t="shared" si="94"/>
        <v>10500000</v>
      </c>
      <c r="V131" s="348">
        <f t="shared" si="94"/>
        <v>10500000</v>
      </c>
      <c r="W131" s="348">
        <f t="shared" si="94"/>
        <v>8000000</v>
      </c>
      <c r="X131" s="348">
        <f t="shared" si="94"/>
        <v>6000000</v>
      </c>
      <c r="Y131" s="348">
        <f t="shared" si="94"/>
        <v>6500000</v>
      </c>
      <c r="Z131" s="348">
        <f t="shared" si="94"/>
        <v>5500000</v>
      </c>
      <c r="AA131" s="348">
        <f t="shared" si="94"/>
        <v>3500000</v>
      </c>
      <c r="AB131" s="348">
        <f t="shared" si="94"/>
        <v>4000000</v>
      </c>
      <c r="AC131" s="348">
        <f t="shared" si="94"/>
        <v>3000000</v>
      </c>
      <c r="AD131" s="348">
        <f t="shared" ref="AD131:BE131" si="95">AD67+AD82</f>
        <v>0</v>
      </c>
      <c r="AE131" s="348">
        <f t="shared" si="95"/>
        <v>4000000</v>
      </c>
      <c r="AF131" s="348">
        <f t="shared" si="95"/>
        <v>3500000</v>
      </c>
      <c r="AG131" s="348">
        <f t="shared" si="95"/>
        <v>2000000</v>
      </c>
      <c r="AH131" s="348">
        <f t="shared" si="95"/>
        <v>4000000</v>
      </c>
      <c r="AI131" s="348">
        <f t="shared" si="95"/>
        <v>4500000</v>
      </c>
      <c r="AJ131" s="348">
        <f t="shared" si="95"/>
        <v>3000000</v>
      </c>
      <c r="AK131" s="348">
        <f t="shared" si="95"/>
        <v>3000000</v>
      </c>
      <c r="AL131" s="348">
        <f t="shared" si="95"/>
        <v>0</v>
      </c>
      <c r="AM131" s="348">
        <f t="shared" si="95"/>
        <v>0</v>
      </c>
      <c r="AN131" s="348">
        <f t="shared" si="95"/>
        <v>3000000</v>
      </c>
      <c r="AO131" s="348">
        <f t="shared" si="95"/>
        <v>1500000</v>
      </c>
      <c r="AP131" s="348">
        <f t="shared" si="95"/>
        <v>0</v>
      </c>
      <c r="AQ131" s="348">
        <f t="shared" si="95"/>
        <v>7500000</v>
      </c>
      <c r="AR131" s="348">
        <f t="shared" si="95"/>
        <v>7000000</v>
      </c>
      <c r="AS131" s="348">
        <f t="shared" si="95"/>
        <v>0</v>
      </c>
      <c r="AT131" s="348">
        <f t="shared" si="95"/>
        <v>0</v>
      </c>
      <c r="AU131" s="348">
        <f t="shared" si="95"/>
        <v>0</v>
      </c>
      <c r="AV131" s="348">
        <f t="shared" si="95"/>
        <v>0</v>
      </c>
      <c r="AW131" s="348">
        <f t="shared" si="95"/>
        <v>0</v>
      </c>
      <c r="AX131" s="348">
        <f t="shared" si="95"/>
        <v>0</v>
      </c>
      <c r="AY131" s="348">
        <f t="shared" si="95"/>
        <v>0</v>
      </c>
      <c r="AZ131" s="348">
        <f t="shared" si="95"/>
        <v>0</v>
      </c>
      <c r="BA131" s="348">
        <f t="shared" si="95"/>
        <v>0</v>
      </c>
      <c r="BB131" s="348">
        <f t="shared" si="95"/>
        <v>0</v>
      </c>
      <c r="BC131" s="348">
        <f t="shared" si="95"/>
        <v>0</v>
      </c>
      <c r="BD131" s="348">
        <f t="shared" si="95"/>
        <v>0</v>
      </c>
      <c r="BE131" s="348">
        <f t="shared" si="95"/>
        <v>0</v>
      </c>
      <c r="BF131" s="348">
        <f t="shared" ref="BF131:BU131" si="96">BF67+BF82</f>
        <v>0</v>
      </c>
      <c r="BG131" s="348">
        <f t="shared" si="96"/>
        <v>0</v>
      </c>
      <c r="BH131" s="348">
        <f t="shared" si="96"/>
        <v>0</v>
      </c>
      <c r="BI131" s="348">
        <f t="shared" si="96"/>
        <v>0</v>
      </c>
      <c r="BJ131" s="348">
        <f t="shared" si="96"/>
        <v>0</v>
      </c>
      <c r="BK131" s="348">
        <f t="shared" si="96"/>
        <v>0</v>
      </c>
      <c r="BL131" s="348">
        <f t="shared" si="96"/>
        <v>0</v>
      </c>
      <c r="BM131" s="348">
        <f t="shared" si="96"/>
        <v>0</v>
      </c>
      <c r="BN131" s="348">
        <f t="shared" si="96"/>
        <v>0</v>
      </c>
      <c r="BO131" s="348">
        <f t="shared" si="96"/>
        <v>0</v>
      </c>
      <c r="BP131" s="348">
        <f t="shared" si="96"/>
        <v>0</v>
      </c>
      <c r="BQ131" s="348">
        <f t="shared" si="96"/>
        <v>0</v>
      </c>
      <c r="BR131" s="348">
        <f t="shared" si="96"/>
        <v>0</v>
      </c>
      <c r="BS131" s="348">
        <f t="shared" si="96"/>
        <v>0</v>
      </c>
      <c r="BT131" s="348">
        <f t="shared" si="96"/>
        <v>0</v>
      </c>
      <c r="BU131" s="348">
        <f t="shared" si="96"/>
        <v>0</v>
      </c>
    </row>
    <row r="132" spans="2:73" ht="18" customHeight="1" x14ac:dyDescent="0.25">
      <c r="B132" s="400"/>
      <c r="C132" s="400"/>
      <c r="D132" s="311" t="s">
        <v>172</v>
      </c>
      <c r="E132" s="336">
        <f>E67/E62</f>
        <v>2.3650918047469771</v>
      </c>
      <c r="F132" s="336">
        <f t="shared" ref="F132:BB132" si="97">F67/F62</f>
        <v>2.0236535873813057</v>
      </c>
      <c r="G132" s="336">
        <f t="shared" si="97"/>
        <v>1.6882173235407725</v>
      </c>
      <c r="H132" s="336">
        <f t="shared" si="97"/>
        <v>1.6259266454405117</v>
      </c>
      <c r="I132" s="336">
        <f t="shared" si="97"/>
        <v>1.9880496734548432</v>
      </c>
      <c r="J132" s="336">
        <f t="shared" si="97"/>
        <v>1.9888397102388637</v>
      </c>
      <c r="K132" s="336">
        <f t="shared" si="97"/>
        <v>1.3425636619278238</v>
      </c>
      <c r="L132" s="336">
        <f t="shared" si="97"/>
        <v>1.653256220822475</v>
      </c>
      <c r="M132" s="336">
        <f t="shared" si="97"/>
        <v>1.6954547733361536</v>
      </c>
      <c r="N132" s="336">
        <f t="shared" si="97"/>
        <v>1.3087190481209066</v>
      </c>
      <c r="O132" s="336">
        <f t="shared" si="97"/>
        <v>0</v>
      </c>
      <c r="P132" s="336">
        <f t="shared" si="97"/>
        <v>1.8281858728764859</v>
      </c>
      <c r="Q132" s="336">
        <f t="shared" si="97"/>
        <v>1.8282814548847977</v>
      </c>
      <c r="R132" s="336">
        <f t="shared" si="97"/>
        <v>1.7599035945039707</v>
      </c>
      <c r="S132" s="336">
        <f t="shared" si="97"/>
        <v>1.1703458137810561</v>
      </c>
      <c r="T132" s="336">
        <f t="shared" si="97"/>
        <v>1.298821124651341</v>
      </c>
      <c r="U132" s="336">
        <f t="shared" si="97"/>
        <v>1.0987976014818071</v>
      </c>
      <c r="V132" s="336">
        <f t="shared" si="97"/>
        <v>1.271976113015441</v>
      </c>
      <c r="W132" s="336">
        <f t="shared" si="97"/>
        <v>1.1092732610096412</v>
      </c>
      <c r="X132" s="336">
        <f t="shared" si="97"/>
        <v>1.067040557678077</v>
      </c>
      <c r="Y132" s="336">
        <f t="shared" si="97"/>
        <v>1.0586319218241043</v>
      </c>
      <c r="Z132" s="336">
        <f t="shared" si="97"/>
        <v>1.041536869079573</v>
      </c>
      <c r="AA132" s="336">
        <f t="shared" si="97"/>
        <v>0.89743589743589747</v>
      </c>
      <c r="AB132" s="336">
        <f t="shared" si="97"/>
        <v>0.95238095238095233</v>
      </c>
      <c r="AC132" s="336">
        <f t="shared" si="97"/>
        <v>0.76923076923076927</v>
      </c>
      <c r="AD132" s="336">
        <f t="shared" si="97"/>
        <v>0</v>
      </c>
      <c r="AE132" s="336">
        <f t="shared" si="97"/>
        <v>0.88888888888888884</v>
      </c>
      <c r="AF132" s="336">
        <f t="shared" si="97"/>
        <v>0.97222222222222221</v>
      </c>
      <c r="AG132" s="336">
        <f t="shared" si="97"/>
        <v>0.47619047619047616</v>
      </c>
      <c r="AH132" s="336">
        <f t="shared" si="97"/>
        <v>0.88888888888888884</v>
      </c>
      <c r="AI132" s="336">
        <f t="shared" si="97"/>
        <v>0.9375</v>
      </c>
      <c r="AJ132" s="336">
        <f t="shared" si="97"/>
        <v>0.7142857142857143</v>
      </c>
      <c r="AK132" s="336">
        <f t="shared" si="97"/>
        <v>0.90909090909090906</v>
      </c>
      <c r="AL132" s="336">
        <f t="shared" si="97"/>
        <v>0</v>
      </c>
      <c r="AM132" s="336">
        <f t="shared" si="97"/>
        <v>0</v>
      </c>
      <c r="AN132" s="336">
        <f t="shared" si="97"/>
        <v>0.83333333333333337</v>
      </c>
      <c r="AO132" s="336">
        <f t="shared" si="97"/>
        <v>0.83333333333333337</v>
      </c>
      <c r="AP132" s="336">
        <f t="shared" si="97"/>
        <v>0</v>
      </c>
      <c r="AQ132" s="336">
        <f t="shared" si="97"/>
        <v>0.96153846153846156</v>
      </c>
      <c r="AR132" s="336">
        <f t="shared" si="97"/>
        <v>0.97222222222222221</v>
      </c>
      <c r="AS132" s="336">
        <f t="shared" si="97"/>
        <v>0</v>
      </c>
      <c r="AT132" s="336">
        <f t="shared" si="97"/>
        <v>0</v>
      </c>
      <c r="AU132" s="336">
        <f t="shared" si="97"/>
        <v>0</v>
      </c>
      <c r="AV132" s="336">
        <f t="shared" si="97"/>
        <v>0</v>
      </c>
      <c r="AW132" s="336">
        <f t="shared" si="97"/>
        <v>0</v>
      </c>
      <c r="AX132" s="336">
        <f t="shared" si="97"/>
        <v>0</v>
      </c>
      <c r="AY132" s="336">
        <f t="shared" si="97"/>
        <v>0</v>
      </c>
      <c r="AZ132" s="336">
        <f t="shared" si="97"/>
        <v>0</v>
      </c>
      <c r="BA132" s="336">
        <f t="shared" si="97"/>
        <v>0</v>
      </c>
      <c r="BB132" s="336" t="e">
        <f t="shared" si="97"/>
        <v>#DIV/0!</v>
      </c>
      <c r="BC132" s="336" t="e">
        <f t="shared" ref="BC132:BU132" si="98">BC67/BC62</f>
        <v>#DIV/0!</v>
      </c>
      <c r="BD132" s="336" t="e">
        <f t="shared" si="98"/>
        <v>#DIV/0!</v>
      </c>
      <c r="BE132" s="336" t="e">
        <f t="shared" si="98"/>
        <v>#DIV/0!</v>
      </c>
      <c r="BF132" s="336" t="e">
        <f t="shared" si="98"/>
        <v>#DIV/0!</v>
      </c>
      <c r="BG132" s="336" t="e">
        <f t="shared" si="98"/>
        <v>#DIV/0!</v>
      </c>
      <c r="BH132" s="336" t="e">
        <f t="shared" si="98"/>
        <v>#DIV/0!</v>
      </c>
      <c r="BI132" s="336" t="e">
        <f t="shared" si="98"/>
        <v>#DIV/0!</v>
      </c>
      <c r="BJ132" s="336" t="e">
        <f t="shared" si="98"/>
        <v>#DIV/0!</v>
      </c>
      <c r="BK132" s="336" t="e">
        <f t="shared" si="98"/>
        <v>#DIV/0!</v>
      </c>
      <c r="BL132" s="336" t="e">
        <f t="shared" si="98"/>
        <v>#DIV/0!</v>
      </c>
      <c r="BM132" s="336" t="e">
        <f t="shared" si="98"/>
        <v>#DIV/0!</v>
      </c>
      <c r="BN132" s="336" t="e">
        <f t="shared" si="98"/>
        <v>#DIV/0!</v>
      </c>
      <c r="BO132" s="336" t="e">
        <f t="shared" si="98"/>
        <v>#DIV/0!</v>
      </c>
      <c r="BP132" s="336" t="e">
        <f t="shared" si="98"/>
        <v>#DIV/0!</v>
      </c>
      <c r="BQ132" s="336" t="e">
        <f t="shared" si="98"/>
        <v>#DIV/0!</v>
      </c>
      <c r="BR132" s="336" t="e">
        <f t="shared" si="98"/>
        <v>#DIV/0!</v>
      </c>
      <c r="BS132" s="336" t="e">
        <f t="shared" si="98"/>
        <v>#DIV/0!</v>
      </c>
      <c r="BT132" s="336" t="e">
        <f t="shared" si="98"/>
        <v>#DIV/0!</v>
      </c>
      <c r="BU132" s="336" t="e">
        <f t="shared" si="98"/>
        <v>#DIV/0!</v>
      </c>
    </row>
    <row r="133" spans="2:73" ht="21" customHeight="1" x14ac:dyDescent="0.25">
      <c r="B133" s="400"/>
      <c r="C133" s="400"/>
      <c r="D133" s="311" t="s">
        <v>173</v>
      </c>
      <c r="E133" s="334"/>
      <c r="F133" s="334"/>
      <c r="G133" s="334"/>
      <c r="H133" s="334"/>
      <c r="I133" s="334"/>
      <c r="J133" s="334"/>
      <c r="K133" s="334"/>
      <c r="L133" s="334"/>
      <c r="M133" s="334"/>
      <c r="N133" s="334"/>
      <c r="O133" s="334"/>
      <c r="P133" s="334"/>
      <c r="Q133" s="334"/>
      <c r="R133" s="334"/>
      <c r="S133" s="334"/>
      <c r="T133" s="334"/>
      <c r="U133" s="334"/>
      <c r="V133" s="334"/>
      <c r="W133" s="334"/>
      <c r="X133" s="334"/>
      <c r="Y133" s="334"/>
      <c r="Z133" s="334"/>
      <c r="AA133" s="334"/>
      <c r="AB133" s="334"/>
      <c r="AC133" s="334"/>
      <c r="AD133" s="334"/>
      <c r="AE133" s="334"/>
      <c r="AF133" s="334"/>
      <c r="AG133" s="334"/>
      <c r="AH133" s="334"/>
      <c r="AI133" s="334"/>
      <c r="AJ133" s="334"/>
      <c r="AK133" s="334"/>
      <c r="AL133" s="334"/>
      <c r="AM133" s="334"/>
      <c r="AN133" s="334"/>
      <c r="AO133" s="334"/>
      <c r="AP133" s="334"/>
      <c r="AQ133" s="334"/>
      <c r="AR133" s="334"/>
      <c r="AS133" s="334"/>
      <c r="AT133" s="334"/>
      <c r="AU133" s="334"/>
      <c r="AV133" s="334"/>
      <c r="AW133" s="334"/>
      <c r="AX133" s="334"/>
      <c r="AY133" s="334"/>
      <c r="AZ133" s="334"/>
      <c r="BA133" s="334"/>
      <c r="BB133" s="334"/>
      <c r="BC133" s="334"/>
      <c r="BD133" s="334"/>
      <c r="BE133" s="334"/>
      <c r="BF133" s="334"/>
      <c r="BG133" s="334"/>
      <c r="BH133" s="334"/>
      <c r="BI133" s="334"/>
      <c r="BJ133" s="334"/>
      <c r="BK133" s="334"/>
      <c r="BL133" s="334"/>
      <c r="BM133" s="334"/>
      <c r="BN133" s="334"/>
      <c r="BO133" s="334"/>
      <c r="BP133" s="334"/>
      <c r="BQ133" s="334"/>
      <c r="BR133" s="334"/>
      <c r="BS133" s="334"/>
      <c r="BT133" s="334"/>
      <c r="BU133" s="334"/>
    </row>
    <row r="134" spans="2:73" ht="44.25" customHeight="1" x14ac:dyDescent="0.25">
      <c r="B134" s="400"/>
      <c r="C134" s="400"/>
      <c r="D134" s="349" t="s">
        <v>220</v>
      </c>
      <c r="E134" s="334"/>
      <c r="F134" s="334"/>
      <c r="G134" s="334"/>
      <c r="H134" s="334"/>
      <c r="I134" s="334"/>
      <c r="J134" s="334"/>
      <c r="K134" s="334"/>
      <c r="L134" s="334"/>
      <c r="M134" s="334"/>
      <c r="N134" s="334"/>
      <c r="O134" s="334"/>
      <c r="P134" s="334"/>
      <c r="Q134" s="334"/>
      <c r="R134" s="334"/>
      <c r="S134" s="334"/>
      <c r="T134" s="334"/>
      <c r="U134" s="334"/>
      <c r="V134" s="334"/>
      <c r="W134" s="334"/>
      <c r="X134" s="334"/>
      <c r="Y134" s="334"/>
      <c r="Z134" s="334"/>
      <c r="AA134" s="334"/>
      <c r="AB134" s="334"/>
      <c r="AC134" s="334"/>
      <c r="AD134" s="334"/>
      <c r="AE134" s="334"/>
      <c r="AF134" s="334"/>
      <c r="AG134" s="334"/>
      <c r="AH134" s="334"/>
      <c r="AI134" s="334"/>
      <c r="AJ134" s="334"/>
      <c r="AK134" s="334"/>
      <c r="AL134" s="334"/>
      <c r="AM134" s="334"/>
      <c r="AN134" s="334"/>
      <c r="AO134" s="334"/>
      <c r="AP134" s="334"/>
      <c r="AQ134" s="334"/>
      <c r="AR134" s="334"/>
      <c r="AS134" s="334"/>
      <c r="AT134" s="334"/>
      <c r="AU134" s="334"/>
      <c r="AV134" s="334"/>
      <c r="AW134" s="334"/>
      <c r="AX134" s="334"/>
      <c r="AY134" s="334"/>
      <c r="AZ134" s="334"/>
      <c r="BA134" s="334"/>
      <c r="BB134" s="334"/>
      <c r="BC134" s="334"/>
      <c r="BD134" s="334"/>
      <c r="BE134" s="334"/>
      <c r="BF134" s="334"/>
      <c r="BG134" s="334"/>
      <c r="BH134" s="334"/>
      <c r="BI134" s="334"/>
      <c r="BJ134" s="334"/>
      <c r="BK134" s="334"/>
      <c r="BL134" s="334"/>
      <c r="BM134" s="334"/>
      <c r="BN134" s="334"/>
      <c r="BO134" s="334"/>
      <c r="BP134" s="334"/>
      <c r="BQ134" s="334"/>
      <c r="BR134" s="334"/>
      <c r="BS134" s="334"/>
      <c r="BT134" s="334"/>
      <c r="BU134" s="334"/>
    </row>
    <row r="135" spans="2:73" ht="18" customHeight="1" x14ac:dyDescent="0.4">
      <c r="B135" s="399" t="s">
        <v>40</v>
      </c>
      <c r="C135" s="399"/>
      <c r="D135" s="311" t="s">
        <v>44</v>
      </c>
      <c r="E135" s="350"/>
      <c r="F135" s="351"/>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1"/>
      <c r="AD135" s="350"/>
      <c r="AE135" s="350"/>
      <c r="AF135" s="350"/>
      <c r="AG135" s="350"/>
      <c r="AH135" s="350"/>
      <c r="AI135" s="350"/>
      <c r="AJ135" s="350"/>
      <c r="AK135" s="350"/>
      <c r="AL135" s="350"/>
      <c r="AM135" s="350"/>
      <c r="AN135" s="350"/>
      <c r="AO135" s="350"/>
      <c r="AP135" s="350"/>
      <c r="AQ135" s="350"/>
      <c r="AR135" s="350"/>
      <c r="AS135" s="350"/>
      <c r="AT135" s="350"/>
      <c r="AU135" s="350"/>
      <c r="AV135" s="350"/>
      <c r="AW135" s="350"/>
      <c r="AX135" s="350"/>
      <c r="AY135" s="350"/>
      <c r="AZ135" s="350"/>
      <c r="BA135" s="350"/>
      <c r="BB135" s="350"/>
      <c r="BC135" s="350"/>
      <c r="BD135" s="350"/>
      <c r="BE135" s="350"/>
      <c r="BF135" s="350"/>
      <c r="BG135" s="350"/>
      <c r="BH135" s="350"/>
      <c r="BI135" s="350"/>
      <c r="BJ135" s="350"/>
      <c r="BK135" s="350"/>
      <c r="BL135" s="350"/>
      <c r="BM135" s="350"/>
      <c r="BN135" s="350"/>
      <c r="BO135" s="350"/>
      <c r="BP135" s="350"/>
      <c r="BQ135" s="350"/>
      <c r="BR135" s="350"/>
      <c r="BS135" s="350"/>
      <c r="BT135" s="350"/>
      <c r="BU135" s="350"/>
    </row>
    <row r="136" spans="2:73" ht="18" customHeight="1" x14ac:dyDescent="0.4">
      <c r="B136" s="399"/>
      <c r="C136" s="399"/>
      <c r="D136" s="311" t="s">
        <v>20</v>
      </c>
      <c r="E136" s="350"/>
      <c r="F136" s="351"/>
      <c r="G136" s="350"/>
      <c r="H136" s="350"/>
      <c r="I136" s="350"/>
      <c r="J136" s="350"/>
      <c r="K136" s="350"/>
      <c r="L136" s="350"/>
      <c r="M136" s="350"/>
      <c r="N136" s="350"/>
      <c r="O136" s="350"/>
      <c r="P136" s="350"/>
      <c r="Q136" s="350"/>
      <c r="R136" s="350"/>
      <c r="S136" s="350"/>
      <c r="T136" s="350"/>
      <c r="U136" s="350"/>
      <c r="V136" s="350"/>
      <c r="W136" s="350"/>
      <c r="X136" s="350"/>
      <c r="Y136" s="350"/>
      <c r="Z136" s="350"/>
      <c r="AA136" s="350"/>
      <c r="AB136" s="350"/>
      <c r="AC136" s="351"/>
      <c r="AD136" s="350"/>
      <c r="AE136" s="350"/>
      <c r="AF136" s="350"/>
      <c r="AG136" s="350"/>
      <c r="AH136" s="350"/>
      <c r="AI136" s="350"/>
      <c r="AJ136" s="350"/>
      <c r="AK136" s="350"/>
      <c r="AL136" s="350"/>
      <c r="AM136" s="350"/>
      <c r="AN136" s="350"/>
      <c r="AO136" s="350"/>
      <c r="AP136" s="350"/>
      <c r="AQ136" s="350"/>
      <c r="AR136" s="350"/>
      <c r="AS136" s="350"/>
      <c r="AT136" s="350"/>
      <c r="AU136" s="350"/>
      <c r="AV136" s="350"/>
      <c r="AW136" s="350"/>
      <c r="AX136" s="350"/>
      <c r="AY136" s="350"/>
      <c r="AZ136" s="350"/>
      <c r="BA136" s="350"/>
      <c r="BB136" s="350"/>
      <c r="BC136" s="350"/>
      <c r="BD136" s="350"/>
      <c r="BE136" s="350"/>
      <c r="BF136" s="350"/>
      <c r="BG136" s="350"/>
      <c r="BH136" s="350"/>
      <c r="BI136" s="350"/>
      <c r="BJ136" s="350"/>
      <c r="BK136" s="350"/>
      <c r="BL136" s="350"/>
      <c r="BM136" s="350"/>
      <c r="BN136" s="350"/>
      <c r="BO136" s="350"/>
      <c r="BP136" s="350"/>
      <c r="BQ136" s="350"/>
      <c r="BR136" s="350"/>
      <c r="BS136" s="350"/>
      <c r="BT136" s="350"/>
      <c r="BU136" s="350"/>
    </row>
    <row r="137" spans="2:73" ht="18" customHeight="1" x14ac:dyDescent="0.4">
      <c r="B137" s="399"/>
      <c r="C137" s="399"/>
      <c r="D137" s="311" t="s">
        <v>64</v>
      </c>
      <c r="E137" s="350"/>
      <c r="F137" s="351"/>
      <c r="G137" s="350"/>
      <c r="H137" s="350"/>
      <c r="I137" s="350"/>
      <c r="J137" s="350"/>
      <c r="K137" s="350"/>
      <c r="L137" s="350"/>
      <c r="M137" s="350"/>
      <c r="N137" s="350"/>
      <c r="O137" s="350"/>
      <c r="P137" s="350"/>
      <c r="Q137" s="350"/>
      <c r="R137" s="350"/>
      <c r="S137" s="350"/>
      <c r="T137" s="350"/>
      <c r="U137" s="350"/>
      <c r="V137" s="350"/>
      <c r="W137" s="350"/>
      <c r="X137" s="350"/>
      <c r="Y137" s="350"/>
      <c r="Z137" s="350"/>
      <c r="AA137" s="350"/>
      <c r="AB137" s="350"/>
      <c r="AC137" s="351"/>
      <c r="AD137" s="350"/>
      <c r="AE137" s="350"/>
      <c r="AF137" s="350"/>
      <c r="AG137" s="350"/>
      <c r="AH137" s="350"/>
      <c r="AI137" s="350"/>
      <c r="AJ137" s="350"/>
      <c r="AK137" s="350"/>
      <c r="AL137" s="350"/>
      <c r="AM137" s="350"/>
      <c r="AN137" s="350"/>
      <c r="AO137" s="350"/>
      <c r="AP137" s="350"/>
      <c r="AQ137" s="350"/>
      <c r="AR137" s="350"/>
      <c r="AS137" s="350"/>
      <c r="AT137" s="350"/>
      <c r="AU137" s="350"/>
      <c r="AV137" s="350"/>
      <c r="AW137" s="350"/>
      <c r="AX137" s="350"/>
      <c r="AY137" s="350"/>
      <c r="AZ137" s="350"/>
      <c r="BA137" s="350"/>
      <c r="BB137" s="350"/>
      <c r="BC137" s="350"/>
      <c r="BD137" s="350"/>
      <c r="BE137" s="350"/>
      <c r="BF137" s="350"/>
      <c r="BG137" s="350"/>
      <c r="BH137" s="350"/>
      <c r="BI137" s="350"/>
      <c r="BJ137" s="350"/>
      <c r="BK137" s="350"/>
      <c r="BL137" s="350"/>
      <c r="BM137" s="350"/>
      <c r="BN137" s="350"/>
      <c r="BO137" s="350"/>
      <c r="BP137" s="350"/>
      <c r="BQ137" s="350"/>
      <c r="BR137" s="350"/>
      <c r="BS137" s="350"/>
      <c r="BT137" s="350"/>
      <c r="BU137" s="350"/>
    </row>
    <row r="138" spans="2:73" ht="18" customHeight="1" x14ac:dyDescent="0.4">
      <c r="B138" s="399"/>
      <c r="C138" s="399"/>
      <c r="D138" s="311" t="s">
        <v>25</v>
      </c>
      <c r="E138" s="350"/>
      <c r="F138" s="351"/>
      <c r="G138" s="350"/>
      <c r="H138" s="350"/>
      <c r="I138" s="350"/>
      <c r="J138" s="350"/>
      <c r="K138" s="350"/>
      <c r="L138" s="350"/>
      <c r="M138" s="350"/>
      <c r="N138" s="350"/>
      <c r="O138" s="350"/>
      <c r="P138" s="350"/>
      <c r="Q138" s="350"/>
      <c r="R138" s="350"/>
      <c r="S138" s="350"/>
      <c r="T138" s="350"/>
      <c r="U138" s="350"/>
      <c r="V138" s="350"/>
      <c r="W138" s="350"/>
      <c r="X138" s="350"/>
      <c r="Y138" s="350"/>
      <c r="Z138" s="350"/>
      <c r="AA138" s="350"/>
      <c r="AB138" s="350"/>
      <c r="AC138" s="351"/>
      <c r="AD138" s="350"/>
      <c r="AE138" s="350"/>
      <c r="AF138" s="350"/>
      <c r="AG138" s="350"/>
      <c r="AH138" s="350"/>
      <c r="AI138" s="350"/>
      <c r="AJ138" s="350"/>
      <c r="AK138" s="350"/>
      <c r="AL138" s="350"/>
      <c r="AM138" s="350"/>
      <c r="AN138" s="350"/>
      <c r="AO138" s="350"/>
      <c r="AP138" s="350"/>
      <c r="AQ138" s="350"/>
      <c r="AR138" s="350"/>
      <c r="AS138" s="350"/>
      <c r="AT138" s="350"/>
      <c r="AU138" s="350"/>
      <c r="AV138" s="350"/>
      <c r="AW138" s="350"/>
      <c r="AX138" s="350"/>
      <c r="AY138" s="350"/>
      <c r="AZ138" s="350"/>
      <c r="BA138" s="350"/>
      <c r="BB138" s="350"/>
      <c r="BC138" s="350"/>
      <c r="BD138" s="350"/>
      <c r="BE138" s="350"/>
      <c r="BF138" s="350"/>
      <c r="BG138" s="350"/>
      <c r="BH138" s="350"/>
      <c r="BI138" s="350"/>
      <c r="BJ138" s="350"/>
      <c r="BK138" s="350"/>
      <c r="BL138" s="350"/>
      <c r="BM138" s="350"/>
      <c r="BN138" s="350"/>
      <c r="BO138" s="350"/>
      <c r="BP138" s="350"/>
      <c r="BQ138" s="350"/>
      <c r="BR138" s="350"/>
      <c r="BS138" s="350"/>
      <c r="BT138" s="350"/>
      <c r="BU138" s="350"/>
    </row>
    <row r="139" spans="2:73" ht="18" customHeight="1" x14ac:dyDescent="0.4">
      <c r="B139" s="399"/>
      <c r="C139" s="399"/>
      <c r="D139" s="311" t="s">
        <v>45</v>
      </c>
      <c r="E139" s="350"/>
      <c r="F139" s="351"/>
      <c r="G139" s="350"/>
      <c r="H139" s="350"/>
      <c r="I139" s="350"/>
      <c r="J139" s="350"/>
      <c r="K139" s="350"/>
      <c r="L139" s="350"/>
      <c r="M139" s="350"/>
      <c r="N139" s="350"/>
      <c r="O139" s="350"/>
      <c r="P139" s="350"/>
      <c r="Q139" s="350"/>
      <c r="R139" s="350"/>
      <c r="S139" s="350"/>
      <c r="T139" s="350"/>
      <c r="U139" s="350"/>
      <c r="V139" s="350"/>
      <c r="W139" s="350"/>
      <c r="X139" s="350"/>
      <c r="Y139" s="350"/>
      <c r="Z139" s="350"/>
      <c r="AA139" s="350"/>
      <c r="AB139" s="350"/>
      <c r="AC139" s="351"/>
      <c r="AD139" s="350"/>
      <c r="AE139" s="350"/>
      <c r="AF139" s="350"/>
      <c r="AG139" s="350"/>
      <c r="AH139" s="350"/>
      <c r="AI139" s="350"/>
      <c r="AJ139" s="350"/>
      <c r="AK139" s="350"/>
      <c r="AL139" s="350"/>
      <c r="AM139" s="350"/>
      <c r="AN139" s="350"/>
      <c r="AO139" s="350"/>
      <c r="AP139" s="350"/>
      <c r="AQ139" s="350"/>
      <c r="AR139" s="350"/>
      <c r="AS139" s="350"/>
      <c r="AT139" s="350"/>
      <c r="AU139" s="350"/>
      <c r="AV139" s="350"/>
      <c r="AW139" s="350"/>
      <c r="AX139" s="350"/>
      <c r="AY139" s="350"/>
      <c r="AZ139" s="350"/>
      <c r="BA139" s="350"/>
      <c r="BB139" s="350"/>
      <c r="BC139" s="350"/>
      <c r="BD139" s="350"/>
      <c r="BE139" s="350"/>
      <c r="BF139" s="350"/>
      <c r="BG139" s="350"/>
      <c r="BH139" s="350"/>
      <c r="BI139" s="350"/>
      <c r="BJ139" s="350"/>
      <c r="BK139" s="350"/>
      <c r="BL139" s="350"/>
      <c r="BM139" s="350"/>
      <c r="BN139" s="350"/>
      <c r="BO139" s="350"/>
      <c r="BP139" s="350"/>
      <c r="BQ139" s="350"/>
      <c r="BR139" s="350"/>
      <c r="BS139" s="350"/>
      <c r="BT139" s="350"/>
      <c r="BU139" s="350"/>
    </row>
    <row r="140" spans="2:73" ht="18" customHeight="1" x14ac:dyDescent="0.4">
      <c r="B140" s="399"/>
      <c r="C140" s="399"/>
      <c r="D140" s="311" t="s">
        <v>46</v>
      </c>
      <c r="E140" s="350"/>
      <c r="F140" s="351"/>
      <c r="G140" s="350"/>
      <c r="H140" s="350"/>
      <c r="I140" s="350"/>
      <c r="J140" s="350"/>
      <c r="K140" s="350"/>
      <c r="L140" s="350"/>
      <c r="M140" s="350"/>
      <c r="N140" s="350"/>
      <c r="O140" s="350"/>
      <c r="P140" s="350"/>
      <c r="Q140" s="350"/>
      <c r="R140" s="350"/>
      <c r="S140" s="350"/>
      <c r="T140" s="350"/>
      <c r="U140" s="350"/>
      <c r="V140" s="350"/>
      <c r="W140" s="350"/>
      <c r="X140" s="350"/>
      <c r="Y140" s="350"/>
      <c r="Z140" s="350"/>
      <c r="AA140" s="350"/>
      <c r="AB140" s="350"/>
      <c r="AC140" s="351"/>
      <c r="AD140" s="350"/>
      <c r="AE140" s="350"/>
      <c r="AF140" s="350"/>
      <c r="AG140" s="350"/>
      <c r="AH140" s="350"/>
      <c r="AI140" s="350"/>
      <c r="AJ140" s="350"/>
      <c r="AK140" s="350"/>
      <c r="AL140" s="350"/>
      <c r="AM140" s="350"/>
      <c r="AN140" s="350"/>
      <c r="AO140" s="350"/>
      <c r="AP140" s="350"/>
      <c r="AQ140" s="350"/>
      <c r="AR140" s="350"/>
      <c r="AS140" s="350"/>
      <c r="AT140" s="350"/>
      <c r="AU140" s="350"/>
      <c r="AV140" s="350"/>
      <c r="AW140" s="350"/>
      <c r="AX140" s="350"/>
      <c r="AY140" s="350"/>
      <c r="AZ140" s="350"/>
      <c r="BA140" s="350"/>
      <c r="BB140" s="350"/>
      <c r="BC140" s="350"/>
      <c r="BD140" s="350"/>
      <c r="BE140" s="350"/>
      <c r="BF140" s="350"/>
      <c r="BG140" s="350"/>
      <c r="BH140" s="350"/>
      <c r="BI140" s="350"/>
      <c r="BJ140" s="350"/>
      <c r="BK140" s="350"/>
      <c r="BL140" s="350"/>
      <c r="BM140" s="350"/>
      <c r="BN140" s="350"/>
      <c r="BO140" s="350"/>
      <c r="BP140" s="350"/>
      <c r="BQ140" s="350"/>
      <c r="BR140" s="350"/>
      <c r="BS140" s="350"/>
      <c r="BT140" s="350"/>
      <c r="BU140" s="350"/>
    </row>
    <row r="141" spans="2:73" ht="18" customHeight="1" x14ac:dyDescent="0.4">
      <c r="B141" s="399"/>
      <c r="C141" s="399"/>
      <c r="D141" s="311" t="s">
        <v>66</v>
      </c>
      <c r="E141" s="350"/>
      <c r="F141" s="351"/>
      <c r="G141" s="350"/>
      <c r="H141" s="350"/>
      <c r="I141" s="350"/>
      <c r="J141" s="350"/>
      <c r="K141" s="350"/>
      <c r="L141" s="350"/>
      <c r="M141" s="350"/>
      <c r="N141" s="350"/>
      <c r="O141" s="350"/>
      <c r="P141" s="350"/>
      <c r="Q141" s="350"/>
      <c r="R141" s="350"/>
      <c r="S141" s="350"/>
      <c r="T141" s="350"/>
      <c r="U141" s="350"/>
      <c r="V141" s="350"/>
      <c r="W141" s="350"/>
      <c r="X141" s="350"/>
      <c r="Y141" s="350"/>
      <c r="Z141" s="350"/>
      <c r="AA141" s="350"/>
      <c r="AB141" s="350"/>
      <c r="AC141" s="351"/>
      <c r="AD141" s="350"/>
      <c r="AE141" s="350"/>
      <c r="AF141" s="350"/>
      <c r="AG141" s="350"/>
      <c r="AH141" s="350"/>
      <c r="AI141" s="350"/>
      <c r="AJ141" s="350"/>
      <c r="AK141" s="350"/>
      <c r="AL141" s="350"/>
      <c r="AM141" s="350"/>
      <c r="AN141" s="350"/>
      <c r="AO141" s="350"/>
      <c r="AP141" s="350"/>
      <c r="AQ141" s="350"/>
      <c r="AR141" s="350"/>
      <c r="AS141" s="350"/>
      <c r="AT141" s="350"/>
      <c r="AU141" s="350"/>
      <c r="AV141" s="350"/>
      <c r="AW141" s="350"/>
      <c r="AX141" s="350"/>
      <c r="AY141" s="350"/>
      <c r="AZ141" s="350"/>
      <c r="BA141" s="350"/>
      <c r="BB141" s="350"/>
      <c r="BC141" s="350"/>
      <c r="BD141" s="350"/>
      <c r="BE141" s="350"/>
      <c r="BF141" s="350"/>
      <c r="BG141" s="350"/>
      <c r="BH141" s="350"/>
      <c r="BI141" s="350"/>
      <c r="BJ141" s="350"/>
      <c r="BK141" s="350"/>
      <c r="BL141" s="350"/>
      <c r="BM141" s="350"/>
      <c r="BN141" s="350"/>
      <c r="BO141" s="350"/>
      <c r="BP141" s="350"/>
      <c r="BQ141" s="350"/>
      <c r="BR141" s="350"/>
      <c r="BS141" s="350"/>
      <c r="BT141" s="350"/>
      <c r="BU141" s="350"/>
    </row>
    <row r="142" spans="2:73" ht="18" customHeight="1" x14ac:dyDescent="0.4">
      <c r="B142" s="399"/>
      <c r="C142" s="399"/>
      <c r="D142" s="311" t="s">
        <v>47</v>
      </c>
      <c r="E142" s="350"/>
      <c r="F142" s="351"/>
      <c r="G142" s="350"/>
      <c r="H142" s="350"/>
      <c r="I142" s="350"/>
      <c r="J142" s="350"/>
      <c r="K142" s="350"/>
      <c r="L142" s="350"/>
      <c r="M142" s="350"/>
      <c r="N142" s="350"/>
      <c r="O142" s="350"/>
      <c r="P142" s="350"/>
      <c r="Q142" s="350"/>
      <c r="R142" s="350"/>
      <c r="S142" s="350"/>
      <c r="T142" s="350"/>
      <c r="U142" s="350"/>
      <c r="V142" s="350"/>
      <c r="W142" s="350"/>
      <c r="X142" s="350"/>
      <c r="Y142" s="350"/>
      <c r="Z142" s="350"/>
      <c r="AA142" s="350"/>
      <c r="AB142" s="350"/>
      <c r="AC142" s="351"/>
      <c r="AD142" s="350"/>
      <c r="AE142" s="350"/>
      <c r="AF142" s="350"/>
      <c r="AG142" s="350"/>
      <c r="AH142" s="350"/>
      <c r="AI142" s="350"/>
      <c r="AJ142" s="350"/>
      <c r="AK142" s="350"/>
      <c r="AL142" s="350"/>
      <c r="AM142" s="350"/>
      <c r="AN142" s="350"/>
      <c r="AO142" s="350"/>
      <c r="AP142" s="350"/>
      <c r="AQ142" s="350"/>
      <c r="AR142" s="350"/>
      <c r="AS142" s="350"/>
      <c r="AT142" s="350"/>
      <c r="AU142" s="350"/>
      <c r="AV142" s="350"/>
      <c r="AW142" s="350"/>
      <c r="AX142" s="350"/>
      <c r="AY142" s="350"/>
      <c r="AZ142" s="350"/>
      <c r="BA142" s="350"/>
      <c r="BB142" s="350"/>
      <c r="BC142" s="350"/>
      <c r="BD142" s="350"/>
      <c r="BE142" s="350"/>
      <c r="BF142" s="350"/>
      <c r="BG142" s="350"/>
      <c r="BH142" s="350"/>
      <c r="BI142" s="350"/>
      <c r="BJ142" s="350"/>
      <c r="BK142" s="350"/>
      <c r="BL142" s="350"/>
      <c r="BM142" s="350"/>
      <c r="BN142" s="350"/>
      <c r="BO142" s="350"/>
      <c r="BP142" s="350"/>
      <c r="BQ142" s="350"/>
      <c r="BR142" s="350"/>
      <c r="BS142" s="350"/>
      <c r="BT142" s="350"/>
      <c r="BU142" s="350"/>
    </row>
    <row r="143" spans="2:73" ht="18" customHeight="1" x14ac:dyDescent="0.4">
      <c r="B143" s="399"/>
      <c r="C143" s="399"/>
      <c r="D143" s="311" t="s">
        <v>48</v>
      </c>
      <c r="E143" s="350"/>
      <c r="F143" s="351"/>
      <c r="G143" s="350"/>
      <c r="H143" s="350"/>
      <c r="I143" s="350"/>
      <c r="J143" s="350"/>
      <c r="K143" s="350"/>
      <c r="L143" s="350"/>
      <c r="M143" s="350"/>
      <c r="N143" s="350"/>
      <c r="O143" s="350"/>
      <c r="P143" s="350"/>
      <c r="Q143" s="350"/>
      <c r="R143" s="350"/>
      <c r="S143" s="350"/>
      <c r="T143" s="350"/>
      <c r="U143" s="350"/>
      <c r="V143" s="350"/>
      <c r="W143" s="350"/>
      <c r="X143" s="350"/>
      <c r="Y143" s="350"/>
      <c r="Z143" s="350"/>
      <c r="AA143" s="350"/>
      <c r="AB143" s="350"/>
      <c r="AC143" s="351"/>
      <c r="AD143" s="350"/>
      <c r="AE143" s="350"/>
      <c r="AF143" s="350"/>
      <c r="AG143" s="350"/>
      <c r="AH143" s="350"/>
      <c r="AI143" s="350"/>
      <c r="AJ143" s="350"/>
      <c r="AK143" s="350"/>
      <c r="AL143" s="350"/>
      <c r="AM143" s="350"/>
      <c r="AN143" s="350"/>
      <c r="AO143" s="350"/>
      <c r="AP143" s="350"/>
      <c r="AQ143" s="350"/>
      <c r="AR143" s="350"/>
      <c r="AS143" s="350"/>
      <c r="AT143" s="350"/>
      <c r="AU143" s="350"/>
      <c r="AV143" s="350"/>
      <c r="AW143" s="350"/>
      <c r="AX143" s="350"/>
      <c r="AY143" s="350"/>
      <c r="AZ143" s="350"/>
      <c r="BA143" s="350"/>
      <c r="BB143" s="350"/>
      <c r="BC143" s="350"/>
      <c r="BD143" s="350"/>
      <c r="BE143" s="350"/>
      <c r="BF143" s="350"/>
      <c r="BG143" s="350"/>
      <c r="BH143" s="350"/>
      <c r="BI143" s="350"/>
      <c r="BJ143" s="350"/>
      <c r="BK143" s="350"/>
      <c r="BL143" s="350"/>
      <c r="BM143" s="350"/>
      <c r="BN143" s="350"/>
      <c r="BO143" s="350"/>
      <c r="BP143" s="350"/>
      <c r="BQ143" s="350"/>
      <c r="BR143" s="350"/>
      <c r="BS143" s="350"/>
      <c r="BT143" s="350"/>
      <c r="BU143" s="350"/>
    </row>
    <row r="144" spans="2:73" ht="18" customHeight="1" x14ac:dyDescent="0.4">
      <c r="B144" s="399"/>
      <c r="C144" s="399"/>
      <c r="D144" s="311" t="s">
        <v>49</v>
      </c>
      <c r="E144" s="350"/>
      <c r="F144" s="351"/>
      <c r="G144" s="350"/>
      <c r="H144" s="350"/>
      <c r="I144" s="350"/>
      <c r="J144" s="350"/>
      <c r="K144" s="350"/>
      <c r="L144" s="350"/>
      <c r="M144" s="350"/>
      <c r="N144" s="350"/>
      <c r="O144" s="350"/>
      <c r="P144" s="350"/>
      <c r="Q144" s="350"/>
      <c r="R144" s="350"/>
      <c r="S144" s="350"/>
      <c r="T144" s="350"/>
      <c r="U144" s="350"/>
      <c r="V144" s="350"/>
      <c r="W144" s="350"/>
      <c r="X144" s="350"/>
      <c r="Y144" s="350"/>
      <c r="Z144" s="350"/>
      <c r="AA144" s="350"/>
      <c r="AB144" s="350"/>
      <c r="AC144" s="351"/>
      <c r="AD144" s="350"/>
      <c r="AE144" s="350"/>
      <c r="AF144" s="350"/>
      <c r="AG144" s="350"/>
      <c r="AH144" s="350"/>
      <c r="AI144" s="350"/>
      <c r="AJ144" s="350"/>
      <c r="AK144" s="350"/>
      <c r="AL144" s="350"/>
      <c r="AM144" s="350"/>
      <c r="AN144" s="350"/>
      <c r="AO144" s="350"/>
      <c r="AP144" s="350"/>
      <c r="AQ144" s="350"/>
      <c r="AR144" s="350"/>
      <c r="AS144" s="350"/>
      <c r="AT144" s="350"/>
      <c r="AU144" s="350"/>
      <c r="AV144" s="350"/>
      <c r="AW144" s="350"/>
      <c r="AX144" s="350"/>
      <c r="AY144" s="350"/>
      <c r="AZ144" s="350"/>
      <c r="BA144" s="350"/>
      <c r="BB144" s="350"/>
      <c r="BC144" s="350"/>
      <c r="BD144" s="350"/>
      <c r="BE144" s="350"/>
      <c r="BF144" s="350"/>
      <c r="BG144" s="350"/>
      <c r="BH144" s="350"/>
      <c r="BI144" s="350"/>
      <c r="BJ144" s="350"/>
      <c r="BK144" s="350"/>
      <c r="BL144" s="350"/>
      <c r="BM144" s="350"/>
      <c r="BN144" s="350"/>
      <c r="BO144" s="350"/>
      <c r="BP144" s="350"/>
      <c r="BQ144" s="350"/>
      <c r="BR144" s="350"/>
      <c r="BS144" s="350"/>
      <c r="BT144" s="350"/>
      <c r="BU144" s="350"/>
    </row>
    <row r="145" spans="2:73" ht="18" customHeight="1" x14ac:dyDescent="0.4">
      <c r="B145" s="399"/>
      <c r="C145" s="399"/>
      <c r="D145" s="311" t="s">
        <v>65</v>
      </c>
      <c r="E145" s="350"/>
      <c r="F145" s="351"/>
      <c r="G145" s="350"/>
      <c r="H145" s="350"/>
      <c r="I145" s="350"/>
      <c r="J145" s="350"/>
      <c r="K145" s="350"/>
      <c r="L145" s="350"/>
      <c r="M145" s="350"/>
      <c r="N145" s="350"/>
      <c r="O145" s="350"/>
      <c r="P145" s="350"/>
      <c r="Q145" s="350"/>
      <c r="R145" s="350"/>
      <c r="S145" s="350"/>
      <c r="T145" s="350"/>
      <c r="U145" s="350"/>
      <c r="V145" s="350"/>
      <c r="W145" s="350"/>
      <c r="X145" s="350"/>
      <c r="Y145" s="350"/>
      <c r="Z145" s="350"/>
      <c r="AA145" s="350"/>
      <c r="AB145" s="350"/>
      <c r="AC145" s="351"/>
      <c r="AD145" s="350"/>
      <c r="AE145" s="350"/>
      <c r="AF145" s="350"/>
      <c r="AG145" s="350"/>
      <c r="AH145" s="350"/>
      <c r="AI145" s="350"/>
      <c r="AJ145" s="350"/>
      <c r="AK145" s="350"/>
      <c r="AL145" s="350"/>
      <c r="AM145" s="350"/>
      <c r="AN145" s="350"/>
      <c r="AO145" s="350"/>
      <c r="AP145" s="350"/>
      <c r="AQ145" s="350"/>
      <c r="AR145" s="350"/>
      <c r="AS145" s="350"/>
      <c r="AT145" s="350"/>
      <c r="AU145" s="350"/>
      <c r="AV145" s="350"/>
      <c r="AW145" s="350"/>
      <c r="AX145" s="350"/>
      <c r="AY145" s="350"/>
      <c r="AZ145" s="350"/>
      <c r="BA145" s="350"/>
      <c r="BB145" s="350"/>
      <c r="BC145" s="350"/>
      <c r="BD145" s="350"/>
      <c r="BE145" s="350"/>
      <c r="BF145" s="350"/>
      <c r="BG145" s="350"/>
      <c r="BH145" s="350"/>
      <c r="BI145" s="350"/>
      <c r="BJ145" s="350"/>
      <c r="BK145" s="350"/>
      <c r="BL145" s="350"/>
      <c r="BM145" s="350"/>
      <c r="BN145" s="350"/>
      <c r="BO145" s="350"/>
      <c r="BP145" s="350"/>
      <c r="BQ145" s="350"/>
      <c r="BR145" s="350"/>
      <c r="BS145" s="350"/>
      <c r="BT145" s="350"/>
      <c r="BU145" s="350"/>
    </row>
    <row r="146" spans="2:73" ht="18" customHeight="1" x14ac:dyDescent="0.4">
      <c r="B146" s="399"/>
      <c r="C146" s="399"/>
      <c r="D146" s="311" t="s">
        <v>50</v>
      </c>
      <c r="E146" s="350"/>
      <c r="F146" s="351"/>
      <c r="G146" s="350"/>
      <c r="H146" s="350"/>
      <c r="I146" s="350"/>
      <c r="J146" s="350"/>
      <c r="K146" s="350"/>
      <c r="L146" s="350"/>
      <c r="M146" s="350"/>
      <c r="N146" s="350"/>
      <c r="O146" s="350"/>
      <c r="P146" s="350"/>
      <c r="Q146" s="350"/>
      <c r="R146" s="350"/>
      <c r="S146" s="350"/>
      <c r="T146" s="350"/>
      <c r="U146" s="350"/>
      <c r="V146" s="350"/>
      <c r="W146" s="350"/>
      <c r="X146" s="350"/>
      <c r="Y146" s="350"/>
      <c r="Z146" s="350"/>
      <c r="AA146" s="350"/>
      <c r="AB146" s="350"/>
      <c r="AC146" s="351"/>
      <c r="AD146" s="350"/>
      <c r="AE146" s="350"/>
      <c r="AF146" s="350"/>
      <c r="AG146" s="350"/>
      <c r="AH146" s="350"/>
      <c r="AI146" s="350"/>
      <c r="AJ146" s="350"/>
      <c r="AK146" s="350"/>
      <c r="AL146" s="350"/>
      <c r="AM146" s="350"/>
      <c r="AN146" s="350"/>
      <c r="AO146" s="350"/>
      <c r="AP146" s="350"/>
      <c r="AQ146" s="350"/>
      <c r="AR146" s="350"/>
      <c r="AS146" s="350"/>
      <c r="AT146" s="350"/>
      <c r="AU146" s="350"/>
      <c r="AV146" s="350"/>
      <c r="AW146" s="350"/>
      <c r="AX146" s="350"/>
      <c r="AY146" s="350"/>
      <c r="AZ146" s="350"/>
      <c r="BA146" s="350"/>
      <c r="BB146" s="350"/>
      <c r="BC146" s="350"/>
      <c r="BD146" s="350"/>
      <c r="BE146" s="350"/>
      <c r="BF146" s="350"/>
      <c r="BG146" s="350"/>
      <c r="BH146" s="350"/>
      <c r="BI146" s="350"/>
      <c r="BJ146" s="350"/>
      <c r="BK146" s="350"/>
      <c r="BL146" s="350"/>
      <c r="BM146" s="350"/>
      <c r="BN146" s="350"/>
      <c r="BO146" s="350"/>
      <c r="BP146" s="350"/>
      <c r="BQ146" s="350"/>
      <c r="BR146" s="350"/>
      <c r="BS146" s="350"/>
      <c r="BT146" s="350"/>
      <c r="BU146" s="350"/>
    </row>
    <row r="147" spans="2:73" ht="18" customHeight="1" x14ac:dyDescent="0.4">
      <c r="B147" s="399" t="s">
        <v>289</v>
      </c>
      <c r="C147" s="399"/>
      <c r="D147" s="352" t="s">
        <v>266</v>
      </c>
      <c r="E147" s="353"/>
      <c r="F147" s="354"/>
      <c r="G147" s="353"/>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4"/>
      <c r="AD147" s="353"/>
      <c r="AE147" s="353"/>
      <c r="AF147" s="353"/>
      <c r="AG147" s="353"/>
      <c r="AH147" s="353"/>
      <c r="AI147" s="353"/>
      <c r="AJ147" s="353"/>
      <c r="AK147" s="353"/>
      <c r="AL147" s="353"/>
      <c r="AM147" s="353"/>
      <c r="AN147" s="353"/>
      <c r="AO147" s="353"/>
      <c r="AP147" s="353"/>
      <c r="AQ147" s="353"/>
      <c r="AR147" s="353"/>
      <c r="AS147" s="353"/>
      <c r="AT147" s="353"/>
      <c r="AU147" s="353"/>
      <c r="AV147" s="353"/>
      <c r="AW147" s="353"/>
      <c r="AX147" s="353"/>
      <c r="AY147" s="353"/>
      <c r="AZ147" s="353"/>
      <c r="BA147" s="353"/>
      <c r="BB147" s="353"/>
      <c r="BC147" s="353"/>
      <c r="BD147" s="353"/>
      <c r="BE147" s="353"/>
      <c r="BF147" s="353"/>
      <c r="BG147" s="353"/>
      <c r="BH147" s="353"/>
      <c r="BI147" s="353"/>
      <c r="BJ147" s="353"/>
      <c r="BK147" s="353"/>
      <c r="BL147" s="353"/>
      <c r="BM147" s="353"/>
      <c r="BN147" s="353"/>
      <c r="BO147" s="353"/>
      <c r="BP147" s="353"/>
      <c r="BQ147" s="353"/>
      <c r="BR147" s="353"/>
      <c r="BS147" s="353"/>
      <c r="BT147" s="353"/>
      <c r="BU147" s="353"/>
    </row>
    <row r="148" spans="2:73" ht="18" customHeight="1" x14ac:dyDescent="0.4">
      <c r="B148" s="399"/>
      <c r="C148" s="399"/>
      <c r="D148" s="352" t="s">
        <v>268</v>
      </c>
      <c r="E148" s="353"/>
      <c r="F148" s="354"/>
      <c r="G148" s="353"/>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4"/>
      <c r="AD148" s="353"/>
      <c r="AE148" s="353"/>
      <c r="AF148" s="353"/>
      <c r="AG148" s="353"/>
      <c r="AH148" s="353"/>
      <c r="AI148" s="353"/>
      <c r="AJ148" s="353"/>
      <c r="AK148" s="353"/>
      <c r="AL148" s="353"/>
      <c r="AM148" s="353"/>
      <c r="AN148" s="353"/>
      <c r="AO148" s="353"/>
      <c r="AP148" s="353"/>
      <c r="AQ148" s="353"/>
      <c r="AR148" s="353"/>
      <c r="AS148" s="353"/>
      <c r="AT148" s="353"/>
      <c r="AU148" s="353"/>
      <c r="AV148" s="353"/>
      <c r="AW148" s="353"/>
      <c r="AX148" s="353"/>
      <c r="AY148" s="353"/>
      <c r="AZ148" s="353"/>
      <c r="BA148" s="353"/>
      <c r="BB148" s="353"/>
      <c r="BC148" s="353"/>
      <c r="BD148" s="353"/>
      <c r="BE148" s="353"/>
      <c r="BF148" s="353"/>
      <c r="BG148" s="353"/>
      <c r="BH148" s="353"/>
      <c r="BI148" s="353"/>
      <c r="BJ148" s="353"/>
      <c r="BK148" s="353"/>
      <c r="BL148" s="353"/>
      <c r="BM148" s="353"/>
      <c r="BN148" s="353"/>
      <c r="BO148" s="353"/>
      <c r="BP148" s="353"/>
      <c r="BQ148" s="353"/>
      <c r="BR148" s="353"/>
      <c r="BS148" s="353"/>
      <c r="BT148" s="353"/>
      <c r="BU148" s="353"/>
    </row>
    <row r="149" spans="2:73" ht="18" customHeight="1" x14ac:dyDescent="0.4">
      <c r="B149" s="399"/>
      <c r="C149" s="399"/>
      <c r="D149" s="352" t="s">
        <v>270</v>
      </c>
      <c r="E149" s="353"/>
      <c r="F149" s="354"/>
      <c r="G149" s="353"/>
      <c r="H149" s="353"/>
      <c r="I149" s="353"/>
      <c r="J149" s="353"/>
      <c r="K149" s="353"/>
      <c r="L149" s="353"/>
      <c r="M149" s="353"/>
      <c r="N149" s="353"/>
      <c r="O149" s="353"/>
      <c r="P149" s="353"/>
      <c r="Q149" s="353"/>
      <c r="R149" s="353"/>
      <c r="S149" s="353"/>
      <c r="T149" s="353"/>
      <c r="U149" s="353"/>
      <c r="V149" s="353"/>
      <c r="W149" s="353"/>
      <c r="X149" s="353"/>
      <c r="Y149" s="353"/>
      <c r="Z149" s="353"/>
      <c r="AA149" s="353"/>
      <c r="AB149" s="353"/>
      <c r="AC149" s="354"/>
      <c r="AD149" s="353"/>
      <c r="AE149" s="353"/>
      <c r="AF149" s="353"/>
      <c r="AG149" s="353"/>
      <c r="AH149" s="353"/>
      <c r="AI149" s="353"/>
      <c r="AJ149" s="353"/>
      <c r="AK149" s="353"/>
      <c r="AL149" s="353"/>
      <c r="AM149" s="353"/>
      <c r="AN149" s="353"/>
      <c r="AO149" s="353"/>
      <c r="AP149" s="353"/>
      <c r="AQ149" s="353"/>
      <c r="AR149" s="353"/>
      <c r="AS149" s="353"/>
      <c r="AT149" s="353"/>
      <c r="AU149" s="353"/>
      <c r="AV149" s="353"/>
      <c r="AW149" s="353"/>
      <c r="AX149" s="353"/>
      <c r="AY149" s="353"/>
      <c r="AZ149" s="353"/>
      <c r="BA149" s="353"/>
      <c r="BB149" s="353"/>
      <c r="BC149" s="353"/>
      <c r="BD149" s="353"/>
      <c r="BE149" s="353"/>
      <c r="BF149" s="353"/>
      <c r="BG149" s="353"/>
      <c r="BH149" s="353"/>
      <c r="BI149" s="353"/>
      <c r="BJ149" s="353"/>
      <c r="BK149" s="353"/>
      <c r="BL149" s="353"/>
      <c r="BM149" s="353"/>
      <c r="BN149" s="353"/>
      <c r="BO149" s="353"/>
      <c r="BP149" s="353"/>
      <c r="BQ149" s="353"/>
      <c r="BR149" s="353"/>
      <c r="BS149" s="353"/>
      <c r="BT149" s="353"/>
      <c r="BU149" s="353"/>
    </row>
    <row r="150" spans="2:73" ht="18" customHeight="1" x14ac:dyDescent="0.4">
      <c r="B150" s="399"/>
      <c r="C150" s="399"/>
      <c r="D150" s="352" t="s">
        <v>272</v>
      </c>
      <c r="E150" s="353"/>
      <c r="F150" s="354"/>
      <c r="G150" s="353"/>
      <c r="H150" s="353"/>
      <c r="I150" s="353"/>
      <c r="J150" s="353"/>
      <c r="K150" s="353"/>
      <c r="L150" s="353"/>
      <c r="M150" s="353"/>
      <c r="N150" s="353"/>
      <c r="O150" s="353"/>
      <c r="P150" s="353"/>
      <c r="Q150" s="353"/>
      <c r="R150" s="353"/>
      <c r="S150" s="353"/>
      <c r="T150" s="353"/>
      <c r="U150" s="353"/>
      <c r="V150" s="353"/>
      <c r="W150" s="353"/>
      <c r="X150" s="353"/>
      <c r="Y150" s="353"/>
      <c r="Z150" s="353"/>
      <c r="AA150" s="353"/>
      <c r="AB150" s="353"/>
      <c r="AC150" s="354"/>
      <c r="AD150" s="353"/>
      <c r="AE150" s="353"/>
      <c r="AF150" s="353"/>
      <c r="AG150" s="353"/>
      <c r="AH150" s="353"/>
      <c r="AI150" s="353"/>
      <c r="AJ150" s="353"/>
      <c r="AK150" s="353"/>
      <c r="AL150" s="353"/>
      <c r="AM150" s="353"/>
      <c r="AN150" s="353"/>
      <c r="AO150" s="353"/>
      <c r="AP150" s="353"/>
      <c r="AQ150" s="353"/>
      <c r="AR150" s="353"/>
      <c r="AS150" s="353"/>
      <c r="AT150" s="353"/>
      <c r="AU150" s="353"/>
      <c r="AV150" s="353"/>
      <c r="AW150" s="353"/>
      <c r="AX150" s="353"/>
      <c r="AY150" s="353"/>
      <c r="AZ150" s="353"/>
      <c r="BA150" s="353"/>
      <c r="BB150" s="353"/>
      <c r="BC150" s="353"/>
      <c r="BD150" s="353"/>
      <c r="BE150" s="353"/>
      <c r="BF150" s="353"/>
      <c r="BG150" s="353"/>
      <c r="BH150" s="353"/>
      <c r="BI150" s="353"/>
      <c r="BJ150" s="353"/>
      <c r="BK150" s="353"/>
      <c r="BL150" s="353"/>
      <c r="BM150" s="353"/>
      <c r="BN150" s="353"/>
      <c r="BO150" s="353"/>
      <c r="BP150" s="353"/>
      <c r="BQ150" s="353"/>
      <c r="BR150" s="353"/>
      <c r="BS150" s="353"/>
      <c r="BT150" s="353"/>
      <c r="BU150" s="353"/>
    </row>
    <row r="151" spans="2:73" ht="18" customHeight="1" x14ac:dyDescent="0.4">
      <c r="B151" s="399"/>
      <c r="C151" s="399"/>
      <c r="D151" s="352" t="s">
        <v>274</v>
      </c>
      <c r="E151" s="353"/>
      <c r="F151" s="354"/>
      <c r="G151" s="353"/>
      <c r="H151" s="353"/>
      <c r="I151" s="353"/>
      <c r="J151" s="353"/>
      <c r="K151" s="353"/>
      <c r="L151" s="353"/>
      <c r="M151" s="353"/>
      <c r="N151" s="353"/>
      <c r="O151" s="353"/>
      <c r="P151" s="353"/>
      <c r="Q151" s="353"/>
      <c r="R151" s="353"/>
      <c r="S151" s="353"/>
      <c r="T151" s="353"/>
      <c r="U151" s="353"/>
      <c r="V151" s="353"/>
      <c r="W151" s="353"/>
      <c r="X151" s="353"/>
      <c r="Y151" s="353"/>
      <c r="Z151" s="353"/>
      <c r="AA151" s="353"/>
      <c r="AB151" s="353"/>
      <c r="AC151" s="354"/>
      <c r="AD151" s="353"/>
      <c r="AE151" s="353"/>
      <c r="AF151" s="353"/>
      <c r="AG151" s="353"/>
      <c r="AH151" s="353"/>
      <c r="AI151" s="353"/>
      <c r="AJ151" s="353"/>
      <c r="AK151" s="353"/>
      <c r="AL151" s="353"/>
      <c r="AM151" s="353"/>
      <c r="AN151" s="353"/>
      <c r="AO151" s="353"/>
      <c r="AP151" s="353"/>
      <c r="AQ151" s="353"/>
      <c r="AR151" s="353"/>
      <c r="AS151" s="353"/>
      <c r="AT151" s="353"/>
      <c r="AU151" s="353"/>
      <c r="AV151" s="353"/>
      <c r="AW151" s="353"/>
      <c r="AX151" s="353"/>
      <c r="AY151" s="353"/>
      <c r="AZ151" s="353"/>
      <c r="BA151" s="353"/>
      <c r="BB151" s="353"/>
      <c r="BC151" s="353"/>
      <c r="BD151" s="353"/>
      <c r="BE151" s="353"/>
      <c r="BF151" s="353"/>
      <c r="BG151" s="353"/>
      <c r="BH151" s="353"/>
      <c r="BI151" s="353"/>
      <c r="BJ151" s="353"/>
      <c r="BK151" s="353"/>
      <c r="BL151" s="353"/>
      <c r="BM151" s="353"/>
      <c r="BN151" s="353"/>
      <c r="BO151" s="353"/>
      <c r="BP151" s="353"/>
      <c r="BQ151" s="353"/>
      <c r="BR151" s="353"/>
      <c r="BS151" s="353"/>
      <c r="BT151" s="353"/>
      <c r="BU151" s="353"/>
    </row>
    <row r="152" spans="2:73" ht="18" customHeight="1" x14ac:dyDescent="0.4">
      <c r="B152" s="399"/>
      <c r="C152" s="399"/>
      <c r="D152" s="352" t="s">
        <v>276</v>
      </c>
      <c r="E152" s="353"/>
      <c r="F152" s="354"/>
      <c r="G152" s="353"/>
      <c r="H152" s="353"/>
      <c r="I152" s="353"/>
      <c r="J152" s="353"/>
      <c r="K152" s="353"/>
      <c r="L152" s="353"/>
      <c r="M152" s="353"/>
      <c r="N152" s="353"/>
      <c r="O152" s="353"/>
      <c r="P152" s="353"/>
      <c r="Q152" s="353"/>
      <c r="R152" s="353"/>
      <c r="S152" s="353"/>
      <c r="T152" s="353"/>
      <c r="U152" s="353"/>
      <c r="V152" s="353"/>
      <c r="W152" s="353"/>
      <c r="X152" s="353"/>
      <c r="Y152" s="353"/>
      <c r="Z152" s="353"/>
      <c r="AA152" s="353"/>
      <c r="AB152" s="353"/>
      <c r="AC152" s="354"/>
      <c r="AD152" s="353"/>
      <c r="AE152" s="353"/>
      <c r="AF152" s="353"/>
      <c r="AG152" s="353"/>
      <c r="AH152" s="353"/>
      <c r="AI152" s="353"/>
      <c r="AJ152" s="353"/>
      <c r="AK152" s="353"/>
      <c r="AL152" s="353"/>
      <c r="AM152" s="353"/>
      <c r="AN152" s="353"/>
      <c r="AO152" s="353"/>
      <c r="AP152" s="353"/>
      <c r="AQ152" s="353"/>
      <c r="AR152" s="353"/>
      <c r="AS152" s="353"/>
      <c r="AT152" s="353"/>
      <c r="AU152" s="353"/>
      <c r="AV152" s="353"/>
      <c r="AW152" s="353"/>
      <c r="AX152" s="353"/>
      <c r="AY152" s="353"/>
      <c r="AZ152" s="353"/>
      <c r="BA152" s="353"/>
      <c r="BB152" s="353"/>
      <c r="BC152" s="353"/>
      <c r="BD152" s="353"/>
      <c r="BE152" s="353"/>
      <c r="BF152" s="353"/>
      <c r="BG152" s="353"/>
      <c r="BH152" s="353"/>
      <c r="BI152" s="353"/>
      <c r="BJ152" s="353"/>
      <c r="BK152" s="353"/>
      <c r="BL152" s="353"/>
      <c r="BM152" s="353"/>
      <c r="BN152" s="353"/>
      <c r="BO152" s="353"/>
      <c r="BP152" s="353"/>
      <c r="BQ152" s="353"/>
      <c r="BR152" s="353"/>
      <c r="BS152" s="353"/>
      <c r="BT152" s="353"/>
      <c r="BU152" s="353"/>
    </row>
    <row r="153" spans="2:73" ht="18" customHeight="1" x14ac:dyDescent="0.4">
      <c r="B153" s="399" t="s">
        <v>299</v>
      </c>
      <c r="C153" s="399"/>
      <c r="D153" s="401" t="s">
        <v>346</v>
      </c>
      <c r="E153" s="355"/>
      <c r="F153" s="356"/>
      <c r="G153" s="355"/>
      <c r="H153" s="355"/>
      <c r="I153" s="355"/>
      <c r="J153" s="355"/>
      <c r="K153" s="355"/>
      <c r="L153" s="355"/>
      <c r="M153" s="355"/>
      <c r="N153" s="355"/>
      <c r="O153" s="355"/>
      <c r="P153" s="355"/>
      <c r="Q153" s="355"/>
      <c r="R153" s="355"/>
      <c r="S153" s="355"/>
      <c r="T153" s="355"/>
      <c r="U153" s="355"/>
      <c r="V153" s="355"/>
      <c r="W153" s="355"/>
      <c r="X153" s="355"/>
      <c r="Y153" s="355"/>
      <c r="Z153" s="355"/>
      <c r="AA153" s="355"/>
      <c r="AB153" s="355"/>
      <c r="AC153" s="356"/>
      <c r="AD153" s="355"/>
      <c r="AE153" s="355"/>
      <c r="AF153" s="355"/>
      <c r="AG153" s="355"/>
      <c r="AH153" s="355"/>
      <c r="AI153" s="355"/>
      <c r="AJ153" s="355"/>
      <c r="AK153" s="355"/>
      <c r="AL153" s="355"/>
      <c r="AM153" s="355"/>
      <c r="AN153" s="355"/>
      <c r="AO153" s="355"/>
      <c r="AP153" s="355"/>
      <c r="AQ153" s="355"/>
      <c r="AR153" s="355"/>
      <c r="AS153" s="355"/>
      <c r="AT153" s="355"/>
      <c r="AU153" s="355"/>
      <c r="AV153" s="355"/>
      <c r="AW153" s="355"/>
      <c r="AX153" s="355"/>
      <c r="AY153" s="355"/>
      <c r="AZ153" s="355"/>
      <c r="BA153" s="355"/>
      <c r="BB153" s="355"/>
      <c r="BC153" s="355"/>
      <c r="BD153" s="355"/>
      <c r="BE153" s="355"/>
      <c r="BF153" s="355"/>
      <c r="BG153" s="355"/>
      <c r="BH153" s="355"/>
      <c r="BI153" s="355"/>
      <c r="BJ153" s="355"/>
      <c r="BK153" s="355"/>
      <c r="BL153" s="355"/>
      <c r="BM153" s="355"/>
      <c r="BN153" s="355"/>
      <c r="BO153" s="355"/>
      <c r="BP153" s="355"/>
      <c r="BQ153" s="355"/>
      <c r="BR153" s="355"/>
      <c r="BS153" s="355"/>
      <c r="BT153" s="355"/>
      <c r="BU153" s="355"/>
    </row>
    <row r="154" spans="2:73" ht="18" customHeight="1" x14ac:dyDescent="0.4">
      <c r="B154" s="399"/>
      <c r="C154" s="399"/>
      <c r="D154" s="401"/>
      <c r="E154" s="355"/>
      <c r="F154" s="356"/>
      <c r="G154" s="355"/>
      <c r="H154" s="355"/>
      <c r="I154" s="355"/>
      <c r="J154" s="355"/>
      <c r="K154" s="355"/>
      <c r="L154" s="355"/>
      <c r="M154" s="355"/>
      <c r="N154" s="355"/>
      <c r="O154" s="355"/>
      <c r="P154" s="355"/>
      <c r="Q154" s="355"/>
      <c r="R154" s="355"/>
      <c r="S154" s="355"/>
      <c r="T154" s="355"/>
      <c r="U154" s="355"/>
      <c r="V154" s="355"/>
      <c r="W154" s="355"/>
      <c r="X154" s="355"/>
      <c r="Y154" s="355"/>
      <c r="Z154" s="355"/>
      <c r="AA154" s="355"/>
      <c r="AB154" s="355"/>
      <c r="AC154" s="356"/>
      <c r="AD154" s="355"/>
      <c r="AE154" s="355"/>
      <c r="AF154" s="355"/>
      <c r="AG154" s="355"/>
      <c r="AH154" s="355"/>
      <c r="AI154" s="355"/>
      <c r="AJ154" s="355"/>
      <c r="AK154" s="355"/>
      <c r="AL154" s="355"/>
      <c r="AM154" s="355"/>
      <c r="AN154" s="355"/>
      <c r="AO154" s="355"/>
      <c r="AP154" s="355"/>
      <c r="AQ154" s="355"/>
      <c r="AR154" s="355"/>
      <c r="AS154" s="355"/>
      <c r="AT154" s="355"/>
      <c r="AU154" s="355"/>
      <c r="AV154" s="355"/>
      <c r="AW154" s="355"/>
      <c r="AX154" s="355"/>
      <c r="AY154" s="355"/>
      <c r="AZ154" s="355"/>
      <c r="BA154" s="355"/>
      <c r="BB154" s="355"/>
      <c r="BC154" s="355"/>
      <c r="BD154" s="355"/>
      <c r="BE154" s="355"/>
      <c r="BF154" s="355"/>
      <c r="BG154" s="355"/>
      <c r="BH154" s="355"/>
      <c r="BI154" s="355"/>
      <c r="BJ154" s="355"/>
      <c r="BK154" s="355"/>
      <c r="BL154" s="355"/>
      <c r="BM154" s="355"/>
      <c r="BN154" s="355"/>
      <c r="BO154" s="355"/>
      <c r="BP154" s="355"/>
      <c r="BQ154" s="355"/>
      <c r="BR154" s="355"/>
      <c r="BS154" s="355"/>
      <c r="BT154" s="355"/>
      <c r="BU154" s="355"/>
    </row>
    <row r="155" spans="2:73" ht="18" customHeight="1" x14ac:dyDescent="0.4">
      <c r="B155" s="399"/>
      <c r="C155" s="399"/>
      <c r="D155" s="401" t="s">
        <v>347</v>
      </c>
      <c r="E155" s="355"/>
      <c r="F155" s="356"/>
      <c r="G155" s="355"/>
      <c r="H155" s="355"/>
      <c r="I155" s="355"/>
      <c r="J155" s="355"/>
      <c r="K155" s="355"/>
      <c r="L155" s="355"/>
      <c r="M155" s="355"/>
      <c r="N155" s="355"/>
      <c r="O155" s="355"/>
      <c r="P155" s="355"/>
      <c r="Q155" s="355"/>
      <c r="R155" s="355"/>
      <c r="S155" s="355"/>
      <c r="T155" s="355"/>
      <c r="U155" s="355"/>
      <c r="V155" s="355"/>
      <c r="W155" s="355"/>
      <c r="X155" s="355"/>
      <c r="Y155" s="355"/>
      <c r="Z155" s="355"/>
      <c r="AA155" s="355"/>
      <c r="AB155" s="355"/>
      <c r="AC155" s="356"/>
      <c r="AD155" s="355"/>
      <c r="AE155" s="355"/>
      <c r="AF155" s="355"/>
      <c r="AG155" s="355"/>
      <c r="AH155" s="355"/>
      <c r="AI155" s="355"/>
      <c r="AJ155" s="355"/>
      <c r="AK155" s="355"/>
      <c r="AL155" s="355"/>
      <c r="AM155" s="355"/>
      <c r="AN155" s="355"/>
      <c r="AO155" s="355"/>
      <c r="AP155" s="355"/>
      <c r="AQ155" s="355"/>
      <c r="AR155" s="355"/>
      <c r="AS155" s="355"/>
      <c r="AT155" s="355"/>
      <c r="AU155" s="355"/>
      <c r="AV155" s="355"/>
      <c r="AW155" s="355"/>
      <c r="AX155" s="355"/>
      <c r="AY155" s="355"/>
      <c r="AZ155" s="355"/>
      <c r="BA155" s="355"/>
      <c r="BB155" s="355"/>
      <c r="BC155" s="355"/>
      <c r="BD155" s="355"/>
      <c r="BE155" s="355"/>
      <c r="BF155" s="355"/>
      <c r="BG155" s="355"/>
      <c r="BH155" s="355"/>
      <c r="BI155" s="355"/>
      <c r="BJ155" s="355"/>
      <c r="BK155" s="355"/>
      <c r="BL155" s="355"/>
      <c r="BM155" s="355"/>
      <c r="BN155" s="355"/>
      <c r="BO155" s="355"/>
      <c r="BP155" s="355"/>
      <c r="BQ155" s="355"/>
      <c r="BR155" s="355"/>
      <c r="BS155" s="355"/>
      <c r="BT155" s="355"/>
      <c r="BU155" s="355"/>
    </row>
    <row r="156" spans="2:73" ht="18" customHeight="1" x14ac:dyDescent="0.4">
      <c r="B156" s="399"/>
      <c r="C156" s="399"/>
      <c r="D156" s="401"/>
      <c r="E156" s="355"/>
      <c r="F156" s="356"/>
      <c r="G156" s="355"/>
      <c r="H156" s="355"/>
      <c r="I156" s="355"/>
      <c r="J156" s="355"/>
      <c r="K156" s="355"/>
      <c r="L156" s="355"/>
      <c r="M156" s="355"/>
      <c r="N156" s="355"/>
      <c r="O156" s="355"/>
      <c r="P156" s="355"/>
      <c r="Q156" s="355"/>
      <c r="R156" s="355"/>
      <c r="S156" s="355"/>
      <c r="T156" s="355"/>
      <c r="U156" s="355"/>
      <c r="V156" s="355"/>
      <c r="W156" s="355"/>
      <c r="X156" s="355"/>
      <c r="Y156" s="355"/>
      <c r="Z156" s="355"/>
      <c r="AA156" s="355"/>
      <c r="AB156" s="355"/>
      <c r="AC156" s="356"/>
      <c r="AD156" s="355"/>
      <c r="AE156" s="355"/>
      <c r="AF156" s="355"/>
      <c r="AG156" s="355"/>
      <c r="AH156" s="355"/>
      <c r="AI156" s="355"/>
      <c r="AJ156" s="355"/>
      <c r="AK156" s="355"/>
      <c r="AL156" s="355"/>
      <c r="AM156" s="355"/>
      <c r="AN156" s="355"/>
      <c r="AO156" s="355"/>
      <c r="AP156" s="355"/>
      <c r="AQ156" s="355"/>
      <c r="AR156" s="355"/>
      <c r="AS156" s="355"/>
      <c r="AT156" s="355"/>
      <c r="AU156" s="355"/>
      <c r="AV156" s="355"/>
      <c r="AW156" s="355"/>
      <c r="AX156" s="355"/>
      <c r="AY156" s="355"/>
      <c r="AZ156" s="355"/>
      <c r="BA156" s="355"/>
      <c r="BB156" s="355"/>
      <c r="BC156" s="355"/>
      <c r="BD156" s="355"/>
      <c r="BE156" s="355"/>
      <c r="BF156" s="355"/>
      <c r="BG156" s="355"/>
      <c r="BH156" s="355"/>
      <c r="BI156" s="355"/>
      <c r="BJ156" s="355"/>
      <c r="BK156" s="355"/>
      <c r="BL156" s="355"/>
      <c r="BM156" s="355"/>
      <c r="BN156" s="355"/>
      <c r="BO156" s="355"/>
      <c r="BP156" s="355"/>
      <c r="BQ156" s="355"/>
      <c r="BR156" s="355"/>
      <c r="BS156" s="355"/>
      <c r="BT156" s="355"/>
      <c r="BU156" s="355"/>
    </row>
    <row r="157" spans="2:73" ht="18" customHeight="1" x14ac:dyDescent="0.4">
      <c r="B157" s="399"/>
      <c r="C157" s="399"/>
      <c r="D157" s="401" t="s">
        <v>348</v>
      </c>
      <c r="E157" s="355"/>
      <c r="F157" s="356"/>
      <c r="G157" s="355"/>
      <c r="H157" s="355"/>
      <c r="I157" s="355"/>
      <c r="J157" s="355"/>
      <c r="K157" s="355"/>
      <c r="L157" s="355"/>
      <c r="M157" s="355"/>
      <c r="N157" s="355"/>
      <c r="O157" s="355"/>
      <c r="P157" s="355"/>
      <c r="Q157" s="355"/>
      <c r="R157" s="355"/>
      <c r="S157" s="355"/>
      <c r="T157" s="355"/>
      <c r="U157" s="355"/>
      <c r="V157" s="355"/>
      <c r="W157" s="355"/>
      <c r="X157" s="355"/>
      <c r="Y157" s="355"/>
      <c r="Z157" s="355"/>
      <c r="AA157" s="355"/>
      <c r="AB157" s="355"/>
      <c r="AC157" s="356"/>
      <c r="AD157" s="355"/>
      <c r="AE157" s="355"/>
      <c r="AF157" s="355"/>
      <c r="AG157" s="355"/>
      <c r="AH157" s="355"/>
      <c r="AI157" s="355"/>
      <c r="AJ157" s="355"/>
      <c r="AK157" s="355"/>
      <c r="AL157" s="355"/>
      <c r="AM157" s="355"/>
      <c r="AN157" s="355"/>
      <c r="AO157" s="355"/>
      <c r="AP157" s="355"/>
      <c r="AQ157" s="355"/>
      <c r="AR157" s="355"/>
      <c r="AS157" s="355"/>
      <c r="AT157" s="355"/>
      <c r="AU157" s="355"/>
      <c r="AV157" s="355"/>
      <c r="AW157" s="355"/>
      <c r="AX157" s="355"/>
      <c r="AY157" s="355"/>
      <c r="AZ157" s="355"/>
      <c r="BA157" s="355"/>
      <c r="BB157" s="355"/>
      <c r="BC157" s="355"/>
      <c r="BD157" s="355"/>
      <c r="BE157" s="355"/>
      <c r="BF157" s="355"/>
      <c r="BG157" s="355"/>
      <c r="BH157" s="355"/>
      <c r="BI157" s="355"/>
      <c r="BJ157" s="355"/>
      <c r="BK157" s="355"/>
      <c r="BL157" s="355"/>
      <c r="BM157" s="355"/>
      <c r="BN157" s="355"/>
      <c r="BO157" s="355"/>
      <c r="BP157" s="355"/>
      <c r="BQ157" s="355"/>
      <c r="BR157" s="355"/>
      <c r="BS157" s="355"/>
      <c r="BT157" s="355"/>
      <c r="BU157" s="355"/>
    </row>
    <row r="158" spans="2:73" ht="18" customHeight="1" x14ac:dyDescent="0.4">
      <c r="B158" s="399"/>
      <c r="C158" s="399"/>
      <c r="D158" s="401"/>
      <c r="E158" s="355"/>
      <c r="F158" s="356"/>
      <c r="G158" s="355"/>
      <c r="H158" s="355"/>
      <c r="I158" s="355"/>
      <c r="J158" s="355"/>
      <c r="K158" s="355"/>
      <c r="L158" s="355"/>
      <c r="M158" s="355"/>
      <c r="N158" s="355"/>
      <c r="O158" s="355"/>
      <c r="P158" s="355"/>
      <c r="Q158" s="355"/>
      <c r="R158" s="355"/>
      <c r="S158" s="355"/>
      <c r="T158" s="355"/>
      <c r="U158" s="355"/>
      <c r="V158" s="355"/>
      <c r="W158" s="355"/>
      <c r="X158" s="355"/>
      <c r="Y158" s="355"/>
      <c r="Z158" s="355"/>
      <c r="AA158" s="355"/>
      <c r="AB158" s="355"/>
      <c r="AC158" s="356"/>
      <c r="AD158" s="355"/>
      <c r="AE158" s="355"/>
      <c r="AF158" s="355"/>
      <c r="AG158" s="355"/>
      <c r="AH158" s="355"/>
      <c r="AI158" s="355"/>
      <c r="AJ158" s="355"/>
      <c r="AK158" s="355"/>
      <c r="AL158" s="355"/>
      <c r="AM158" s="355"/>
      <c r="AN158" s="355"/>
      <c r="AO158" s="355"/>
      <c r="AP158" s="355"/>
      <c r="AQ158" s="355"/>
      <c r="AR158" s="355"/>
      <c r="AS158" s="355"/>
      <c r="AT158" s="355"/>
      <c r="AU158" s="355"/>
      <c r="AV158" s="355"/>
      <c r="AW158" s="355"/>
      <c r="AX158" s="355"/>
      <c r="AY158" s="355"/>
      <c r="AZ158" s="355"/>
      <c r="BA158" s="355"/>
      <c r="BB158" s="355"/>
      <c r="BC158" s="355"/>
      <c r="BD158" s="355"/>
      <c r="BE158" s="355"/>
      <c r="BF158" s="355"/>
      <c r="BG158" s="355"/>
      <c r="BH158" s="355"/>
      <c r="BI158" s="355"/>
      <c r="BJ158" s="355"/>
      <c r="BK158" s="355"/>
      <c r="BL158" s="355"/>
      <c r="BM158" s="355"/>
      <c r="BN158" s="355"/>
      <c r="BO158" s="355"/>
      <c r="BP158" s="355"/>
      <c r="BQ158" s="355"/>
      <c r="BR158" s="355"/>
      <c r="BS158" s="355"/>
      <c r="BT158" s="355"/>
      <c r="BU158" s="355"/>
    </row>
    <row r="159" spans="2:73" ht="18" customHeight="1" x14ac:dyDescent="0.4">
      <c r="B159" s="399"/>
      <c r="C159" s="399"/>
      <c r="D159" s="401" t="s">
        <v>349</v>
      </c>
      <c r="E159" s="355"/>
      <c r="F159" s="356"/>
      <c r="G159" s="355"/>
      <c r="H159" s="355"/>
      <c r="I159" s="355"/>
      <c r="J159" s="355"/>
      <c r="K159" s="355"/>
      <c r="L159" s="355"/>
      <c r="M159" s="355"/>
      <c r="N159" s="355"/>
      <c r="O159" s="355"/>
      <c r="P159" s="355"/>
      <c r="Q159" s="355"/>
      <c r="R159" s="355"/>
      <c r="S159" s="355"/>
      <c r="T159" s="355"/>
      <c r="U159" s="355"/>
      <c r="V159" s="355"/>
      <c r="W159" s="355"/>
      <c r="X159" s="355"/>
      <c r="Y159" s="355"/>
      <c r="Z159" s="355"/>
      <c r="AA159" s="355"/>
      <c r="AB159" s="355"/>
      <c r="AC159" s="356"/>
      <c r="AD159" s="355"/>
      <c r="AE159" s="355"/>
      <c r="AF159" s="355"/>
      <c r="AG159" s="355"/>
      <c r="AH159" s="355"/>
      <c r="AI159" s="355"/>
      <c r="AJ159" s="355"/>
      <c r="AK159" s="355"/>
      <c r="AL159" s="355"/>
      <c r="AM159" s="355"/>
      <c r="AN159" s="355"/>
      <c r="AO159" s="355"/>
      <c r="AP159" s="355"/>
      <c r="AQ159" s="355"/>
      <c r="AR159" s="355"/>
      <c r="AS159" s="355"/>
      <c r="AT159" s="355"/>
      <c r="AU159" s="355"/>
      <c r="AV159" s="355"/>
      <c r="AW159" s="355"/>
      <c r="AX159" s="355"/>
      <c r="AY159" s="355"/>
      <c r="AZ159" s="355"/>
      <c r="BA159" s="355"/>
      <c r="BB159" s="355"/>
      <c r="BC159" s="355"/>
      <c r="BD159" s="355"/>
      <c r="BE159" s="355"/>
      <c r="BF159" s="355"/>
      <c r="BG159" s="355"/>
      <c r="BH159" s="355"/>
      <c r="BI159" s="355"/>
      <c r="BJ159" s="355"/>
      <c r="BK159" s="355"/>
      <c r="BL159" s="355"/>
      <c r="BM159" s="355"/>
      <c r="BN159" s="355"/>
      <c r="BO159" s="355"/>
      <c r="BP159" s="355"/>
      <c r="BQ159" s="355"/>
      <c r="BR159" s="355"/>
      <c r="BS159" s="355"/>
      <c r="BT159" s="355"/>
      <c r="BU159" s="355"/>
    </row>
    <row r="160" spans="2:73" ht="18" customHeight="1" x14ac:dyDescent="0.4">
      <c r="B160" s="399"/>
      <c r="C160" s="399"/>
      <c r="D160" s="401"/>
      <c r="E160" s="355"/>
      <c r="F160" s="356"/>
      <c r="G160" s="355"/>
      <c r="H160" s="355"/>
      <c r="I160" s="355"/>
      <c r="J160" s="355"/>
      <c r="K160" s="355"/>
      <c r="L160" s="355"/>
      <c r="M160" s="355"/>
      <c r="N160" s="355"/>
      <c r="O160" s="355"/>
      <c r="P160" s="355"/>
      <c r="Q160" s="355"/>
      <c r="R160" s="355"/>
      <c r="S160" s="355"/>
      <c r="T160" s="355"/>
      <c r="U160" s="355"/>
      <c r="V160" s="355"/>
      <c r="W160" s="355"/>
      <c r="X160" s="355"/>
      <c r="Y160" s="355"/>
      <c r="Z160" s="355"/>
      <c r="AA160" s="355"/>
      <c r="AB160" s="355"/>
      <c r="AC160" s="356"/>
      <c r="AD160" s="355"/>
      <c r="AE160" s="355"/>
      <c r="AF160" s="355"/>
      <c r="AG160" s="355"/>
      <c r="AH160" s="355"/>
      <c r="AI160" s="355"/>
      <c r="AJ160" s="355"/>
      <c r="AK160" s="355"/>
      <c r="AL160" s="355"/>
      <c r="AM160" s="355"/>
      <c r="AN160" s="355"/>
      <c r="AO160" s="355"/>
      <c r="AP160" s="355"/>
      <c r="AQ160" s="355"/>
      <c r="AR160" s="355"/>
      <c r="AS160" s="355"/>
      <c r="AT160" s="355"/>
      <c r="AU160" s="355"/>
      <c r="AV160" s="355"/>
      <c r="AW160" s="355"/>
      <c r="AX160" s="355"/>
      <c r="AY160" s="355"/>
      <c r="AZ160" s="355"/>
      <c r="BA160" s="355"/>
      <c r="BB160" s="355"/>
      <c r="BC160" s="355"/>
      <c r="BD160" s="355"/>
      <c r="BE160" s="355"/>
      <c r="BF160" s="355"/>
      <c r="BG160" s="355"/>
      <c r="BH160" s="355"/>
      <c r="BI160" s="355"/>
      <c r="BJ160" s="355"/>
      <c r="BK160" s="355"/>
      <c r="BL160" s="355"/>
      <c r="BM160" s="355"/>
      <c r="BN160" s="355"/>
      <c r="BO160" s="355"/>
      <c r="BP160" s="355"/>
      <c r="BQ160" s="355"/>
      <c r="BR160" s="355"/>
      <c r="BS160" s="355"/>
      <c r="BT160" s="355"/>
      <c r="BU160" s="355"/>
    </row>
    <row r="161" spans="2:73" ht="18" customHeight="1" x14ac:dyDescent="0.4">
      <c r="B161" s="399"/>
      <c r="C161" s="399"/>
      <c r="D161" s="401" t="s">
        <v>350</v>
      </c>
      <c r="E161" s="355"/>
      <c r="F161" s="356"/>
      <c r="G161" s="355"/>
      <c r="H161" s="355"/>
      <c r="I161" s="355"/>
      <c r="J161" s="355"/>
      <c r="K161" s="355"/>
      <c r="L161" s="355"/>
      <c r="M161" s="355"/>
      <c r="N161" s="355"/>
      <c r="O161" s="355"/>
      <c r="P161" s="355"/>
      <c r="Q161" s="355"/>
      <c r="R161" s="355"/>
      <c r="S161" s="355"/>
      <c r="T161" s="355"/>
      <c r="U161" s="355"/>
      <c r="V161" s="355"/>
      <c r="W161" s="355"/>
      <c r="X161" s="355"/>
      <c r="Y161" s="355"/>
      <c r="Z161" s="355"/>
      <c r="AA161" s="355"/>
      <c r="AB161" s="355"/>
      <c r="AC161" s="356"/>
      <c r="AD161" s="355"/>
      <c r="AE161" s="355"/>
      <c r="AF161" s="355"/>
      <c r="AG161" s="355"/>
      <c r="AH161" s="355"/>
      <c r="AI161" s="355"/>
      <c r="AJ161" s="355"/>
      <c r="AK161" s="355"/>
      <c r="AL161" s="355"/>
      <c r="AM161" s="355"/>
      <c r="AN161" s="355"/>
      <c r="AO161" s="355"/>
      <c r="AP161" s="355"/>
      <c r="AQ161" s="355"/>
      <c r="AR161" s="355"/>
      <c r="AS161" s="355"/>
      <c r="AT161" s="355"/>
      <c r="AU161" s="355"/>
      <c r="AV161" s="355"/>
      <c r="AW161" s="355"/>
      <c r="AX161" s="355"/>
      <c r="AY161" s="355"/>
      <c r="AZ161" s="355"/>
      <c r="BA161" s="355"/>
      <c r="BB161" s="355"/>
      <c r="BC161" s="355"/>
      <c r="BD161" s="355"/>
      <c r="BE161" s="355"/>
      <c r="BF161" s="355"/>
      <c r="BG161" s="355"/>
      <c r="BH161" s="355"/>
      <c r="BI161" s="355"/>
      <c r="BJ161" s="355"/>
      <c r="BK161" s="355"/>
      <c r="BL161" s="355"/>
      <c r="BM161" s="355"/>
      <c r="BN161" s="355"/>
      <c r="BO161" s="355"/>
      <c r="BP161" s="355"/>
      <c r="BQ161" s="355"/>
      <c r="BR161" s="355"/>
      <c r="BS161" s="355"/>
      <c r="BT161" s="355"/>
      <c r="BU161" s="355"/>
    </row>
    <row r="162" spans="2:73" ht="18" customHeight="1" x14ac:dyDescent="0.4">
      <c r="B162" s="399"/>
      <c r="C162" s="399"/>
      <c r="D162" s="401"/>
      <c r="E162" s="355"/>
      <c r="F162" s="356"/>
      <c r="G162" s="355"/>
      <c r="H162" s="355"/>
      <c r="I162" s="355"/>
      <c r="J162" s="355"/>
      <c r="K162" s="355"/>
      <c r="L162" s="355"/>
      <c r="M162" s="355"/>
      <c r="N162" s="355"/>
      <c r="O162" s="355"/>
      <c r="P162" s="355"/>
      <c r="Q162" s="355"/>
      <c r="R162" s="355"/>
      <c r="S162" s="355"/>
      <c r="T162" s="355"/>
      <c r="U162" s="355"/>
      <c r="V162" s="355"/>
      <c r="W162" s="355"/>
      <c r="X162" s="355"/>
      <c r="Y162" s="355"/>
      <c r="Z162" s="355"/>
      <c r="AA162" s="355"/>
      <c r="AB162" s="355"/>
      <c r="AC162" s="356"/>
      <c r="AD162" s="355"/>
      <c r="AE162" s="355"/>
      <c r="AF162" s="355"/>
      <c r="AG162" s="355"/>
      <c r="AH162" s="355"/>
      <c r="AI162" s="355"/>
      <c r="AJ162" s="355"/>
      <c r="AK162" s="355"/>
      <c r="AL162" s="355"/>
      <c r="AM162" s="355"/>
      <c r="AN162" s="355"/>
      <c r="AO162" s="355"/>
      <c r="AP162" s="355"/>
      <c r="AQ162" s="355"/>
      <c r="AR162" s="355"/>
      <c r="AS162" s="355"/>
      <c r="AT162" s="355"/>
      <c r="AU162" s="355"/>
      <c r="AV162" s="355"/>
      <c r="AW162" s="355"/>
      <c r="AX162" s="355"/>
      <c r="AY162" s="355"/>
      <c r="AZ162" s="355"/>
      <c r="BA162" s="355"/>
      <c r="BB162" s="355"/>
      <c r="BC162" s="355"/>
      <c r="BD162" s="355"/>
      <c r="BE162" s="355"/>
      <c r="BF162" s="355"/>
      <c r="BG162" s="355"/>
      <c r="BH162" s="355"/>
      <c r="BI162" s="355"/>
      <c r="BJ162" s="355"/>
      <c r="BK162" s="355"/>
      <c r="BL162" s="355"/>
      <c r="BM162" s="355"/>
      <c r="BN162" s="355"/>
      <c r="BO162" s="355"/>
      <c r="BP162" s="355"/>
      <c r="BQ162" s="355"/>
      <c r="BR162" s="355"/>
      <c r="BS162" s="355"/>
      <c r="BT162" s="355"/>
      <c r="BU162" s="355"/>
    </row>
    <row r="163" spans="2:73" ht="18" customHeight="1" x14ac:dyDescent="0.4">
      <c r="B163" s="399"/>
      <c r="C163" s="399"/>
      <c r="D163" s="401" t="s">
        <v>351</v>
      </c>
      <c r="E163" s="355"/>
      <c r="F163" s="356"/>
      <c r="G163" s="355"/>
      <c r="H163" s="355"/>
      <c r="I163" s="355"/>
      <c r="J163" s="355"/>
      <c r="K163" s="355"/>
      <c r="L163" s="355"/>
      <c r="M163" s="355"/>
      <c r="N163" s="355"/>
      <c r="O163" s="355"/>
      <c r="P163" s="355"/>
      <c r="Q163" s="355"/>
      <c r="R163" s="355"/>
      <c r="S163" s="355"/>
      <c r="T163" s="355"/>
      <c r="U163" s="355"/>
      <c r="V163" s="355"/>
      <c r="W163" s="355"/>
      <c r="X163" s="355"/>
      <c r="Y163" s="355"/>
      <c r="Z163" s="355"/>
      <c r="AA163" s="355"/>
      <c r="AB163" s="355"/>
      <c r="AC163" s="356"/>
      <c r="AD163" s="355"/>
      <c r="AE163" s="355"/>
      <c r="AF163" s="355"/>
      <c r="AG163" s="355"/>
      <c r="AH163" s="355"/>
      <c r="AI163" s="355"/>
      <c r="AJ163" s="355"/>
      <c r="AK163" s="355"/>
      <c r="AL163" s="355"/>
      <c r="AM163" s="355"/>
      <c r="AN163" s="355"/>
      <c r="AO163" s="355"/>
      <c r="AP163" s="355"/>
      <c r="AQ163" s="355"/>
      <c r="AR163" s="355"/>
      <c r="AS163" s="355"/>
      <c r="AT163" s="355"/>
      <c r="AU163" s="355"/>
      <c r="AV163" s="355"/>
      <c r="AW163" s="355"/>
      <c r="AX163" s="355"/>
      <c r="AY163" s="355"/>
      <c r="AZ163" s="355"/>
      <c r="BA163" s="355"/>
      <c r="BB163" s="355"/>
      <c r="BC163" s="355"/>
      <c r="BD163" s="355"/>
      <c r="BE163" s="355"/>
      <c r="BF163" s="355"/>
      <c r="BG163" s="355"/>
      <c r="BH163" s="355"/>
      <c r="BI163" s="355"/>
      <c r="BJ163" s="355"/>
      <c r="BK163" s="355"/>
      <c r="BL163" s="355"/>
      <c r="BM163" s="355"/>
      <c r="BN163" s="355"/>
      <c r="BO163" s="355"/>
      <c r="BP163" s="355"/>
      <c r="BQ163" s="355"/>
      <c r="BR163" s="355"/>
      <c r="BS163" s="355"/>
      <c r="BT163" s="355"/>
      <c r="BU163" s="355"/>
    </row>
    <row r="164" spans="2:73" ht="18" customHeight="1" x14ac:dyDescent="0.4">
      <c r="B164" s="399"/>
      <c r="C164" s="399"/>
      <c r="D164" s="401"/>
      <c r="E164" s="355"/>
      <c r="F164" s="356"/>
      <c r="G164" s="355"/>
      <c r="H164" s="355"/>
      <c r="I164" s="355"/>
      <c r="J164" s="355"/>
      <c r="K164" s="355"/>
      <c r="L164" s="355"/>
      <c r="M164" s="355"/>
      <c r="N164" s="355"/>
      <c r="O164" s="355"/>
      <c r="P164" s="355"/>
      <c r="Q164" s="355"/>
      <c r="R164" s="355"/>
      <c r="S164" s="355"/>
      <c r="T164" s="355"/>
      <c r="U164" s="355"/>
      <c r="V164" s="355"/>
      <c r="W164" s="355"/>
      <c r="X164" s="355"/>
      <c r="Y164" s="355"/>
      <c r="Z164" s="355"/>
      <c r="AA164" s="355"/>
      <c r="AB164" s="355"/>
      <c r="AC164" s="356"/>
      <c r="AD164" s="355"/>
      <c r="AE164" s="355"/>
      <c r="AF164" s="355"/>
      <c r="AG164" s="355"/>
      <c r="AH164" s="355"/>
      <c r="AI164" s="355"/>
      <c r="AJ164" s="355"/>
      <c r="AK164" s="355"/>
      <c r="AL164" s="355"/>
      <c r="AM164" s="355"/>
      <c r="AN164" s="355"/>
      <c r="AO164" s="355"/>
      <c r="AP164" s="355"/>
      <c r="AQ164" s="355"/>
      <c r="AR164" s="355"/>
      <c r="AS164" s="355"/>
      <c r="AT164" s="355"/>
      <c r="AU164" s="355"/>
      <c r="AV164" s="355"/>
      <c r="AW164" s="355"/>
      <c r="AX164" s="355"/>
      <c r="AY164" s="355"/>
      <c r="AZ164" s="355"/>
      <c r="BA164" s="355"/>
      <c r="BB164" s="355"/>
      <c r="BC164" s="355"/>
      <c r="BD164" s="355"/>
      <c r="BE164" s="355"/>
      <c r="BF164" s="355"/>
      <c r="BG164" s="355"/>
      <c r="BH164" s="355"/>
      <c r="BI164" s="355"/>
      <c r="BJ164" s="355"/>
      <c r="BK164" s="355"/>
      <c r="BL164" s="355"/>
      <c r="BM164" s="355"/>
      <c r="BN164" s="355"/>
      <c r="BO164" s="355"/>
      <c r="BP164" s="355"/>
      <c r="BQ164" s="355"/>
      <c r="BR164" s="355"/>
      <c r="BS164" s="355"/>
      <c r="BT164" s="355"/>
      <c r="BU164" s="355"/>
    </row>
    <row r="165" spans="2:73" ht="18" customHeight="1" x14ac:dyDescent="0.4">
      <c r="B165" s="399"/>
      <c r="C165" s="399"/>
      <c r="D165" s="401" t="s">
        <v>352</v>
      </c>
      <c r="E165" s="355"/>
      <c r="F165" s="356"/>
      <c r="G165" s="355"/>
      <c r="H165" s="355"/>
      <c r="I165" s="355"/>
      <c r="J165" s="355"/>
      <c r="K165" s="355"/>
      <c r="L165" s="355"/>
      <c r="M165" s="355"/>
      <c r="N165" s="355"/>
      <c r="O165" s="355"/>
      <c r="P165" s="355"/>
      <c r="Q165" s="355"/>
      <c r="R165" s="355"/>
      <c r="S165" s="355"/>
      <c r="T165" s="355"/>
      <c r="U165" s="355"/>
      <c r="V165" s="355"/>
      <c r="W165" s="355"/>
      <c r="X165" s="355"/>
      <c r="Y165" s="355"/>
      <c r="Z165" s="355"/>
      <c r="AA165" s="355"/>
      <c r="AB165" s="355"/>
      <c r="AC165" s="356"/>
      <c r="AD165" s="355"/>
      <c r="AE165" s="355"/>
      <c r="AF165" s="355"/>
      <c r="AG165" s="355"/>
      <c r="AH165" s="355"/>
      <c r="AI165" s="355"/>
      <c r="AJ165" s="355"/>
      <c r="AK165" s="355"/>
      <c r="AL165" s="355"/>
      <c r="AM165" s="355"/>
      <c r="AN165" s="355"/>
      <c r="AO165" s="355"/>
      <c r="AP165" s="355"/>
      <c r="AQ165" s="355"/>
      <c r="AR165" s="355"/>
      <c r="AS165" s="355"/>
      <c r="AT165" s="355"/>
      <c r="AU165" s="355"/>
      <c r="AV165" s="355"/>
      <c r="AW165" s="355"/>
      <c r="AX165" s="355"/>
      <c r="AY165" s="355"/>
      <c r="AZ165" s="355"/>
      <c r="BA165" s="355"/>
      <c r="BB165" s="355"/>
      <c r="BC165" s="355"/>
      <c r="BD165" s="355"/>
      <c r="BE165" s="355"/>
      <c r="BF165" s="355"/>
      <c r="BG165" s="355"/>
      <c r="BH165" s="355"/>
      <c r="BI165" s="355"/>
      <c r="BJ165" s="355"/>
      <c r="BK165" s="355"/>
      <c r="BL165" s="355"/>
      <c r="BM165" s="355"/>
      <c r="BN165" s="355"/>
      <c r="BO165" s="355"/>
      <c r="BP165" s="355"/>
      <c r="BQ165" s="355"/>
      <c r="BR165" s="355"/>
      <c r="BS165" s="355"/>
      <c r="BT165" s="355"/>
      <c r="BU165" s="355"/>
    </row>
    <row r="166" spans="2:73" ht="18" customHeight="1" x14ac:dyDescent="0.4">
      <c r="B166" s="399"/>
      <c r="C166" s="399"/>
      <c r="D166" s="401"/>
      <c r="E166" s="355"/>
      <c r="F166" s="356"/>
      <c r="G166" s="355"/>
      <c r="H166" s="355"/>
      <c r="I166" s="355"/>
      <c r="J166" s="355"/>
      <c r="K166" s="355"/>
      <c r="L166" s="355"/>
      <c r="M166" s="355"/>
      <c r="N166" s="355"/>
      <c r="O166" s="355"/>
      <c r="P166" s="355"/>
      <c r="Q166" s="355"/>
      <c r="R166" s="355"/>
      <c r="S166" s="355"/>
      <c r="T166" s="355"/>
      <c r="U166" s="355"/>
      <c r="V166" s="355"/>
      <c r="W166" s="355"/>
      <c r="X166" s="355"/>
      <c r="Y166" s="355"/>
      <c r="Z166" s="355"/>
      <c r="AA166" s="355"/>
      <c r="AB166" s="355"/>
      <c r="AC166" s="356"/>
      <c r="AD166" s="355"/>
      <c r="AE166" s="355"/>
      <c r="AF166" s="355"/>
      <c r="AG166" s="355"/>
      <c r="AH166" s="355"/>
      <c r="AI166" s="355"/>
      <c r="AJ166" s="355"/>
      <c r="AK166" s="355"/>
      <c r="AL166" s="355"/>
      <c r="AM166" s="355"/>
      <c r="AN166" s="355"/>
      <c r="AO166" s="355"/>
      <c r="AP166" s="355"/>
      <c r="AQ166" s="355"/>
      <c r="AR166" s="355"/>
      <c r="AS166" s="355"/>
      <c r="AT166" s="355"/>
      <c r="AU166" s="355"/>
      <c r="AV166" s="355"/>
      <c r="AW166" s="355"/>
      <c r="AX166" s="355"/>
      <c r="AY166" s="355"/>
      <c r="AZ166" s="355"/>
      <c r="BA166" s="355"/>
      <c r="BB166" s="355"/>
      <c r="BC166" s="355"/>
      <c r="BD166" s="355"/>
      <c r="BE166" s="355"/>
      <c r="BF166" s="355"/>
      <c r="BG166" s="355"/>
      <c r="BH166" s="355"/>
      <c r="BI166" s="355"/>
      <c r="BJ166" s="355"/>
      <c r="BK166" s="355"/>
      <c r="BL166" s="355"/>
      <c r="BM166" s="355"/>
      <c r="BN166" s="355"/>
      <c r="BO166" s="355"/>
      <c r="BP166" s="355"/>
      <c r="BQ166" s="355"/>
      <c r="BR166" s="355"/>
      <c r="BS166" s="355"/>
      <c r="BT166" s="355"/>
      <c r="BU166" s="355"/>
    </row>
    <row r="167" spans="2:73" ht="18" customHeight="1" x14ac:dyDescent="0.4">
      <c r="B167" s="399"/>
      <c r="C167" s="399"/>
      <c r="D167" s="401" t="s">
        <v>353</v>
      </c>
      <c r="E167" s="355"/>
      <c r="F167" s="356"/>
      <c r="G167" s="355"/>
      <c r="H167" s="355"/>
      <c r="I167" s="355"/>
      <c r="J167" s="355"/>
      <c r="K167" s="355"/>
      <c r="L167" s="355"/>
      <c r="M167" s="355"/>
      <c r="N167" s="355"/>
      <c r="O167" s="355"/>
      <c r="P167" s="355"/>
      <c r="Q167" s="355"/>
      <c r="R167" s="355"/>
      <c r="S167" s="355"/>
      <c r="T167" s="355"/>
      <c r="U167" s="355"/>
      <c r="V167" s="355"/>
      <c r="W167" s="355"/>
      <c r="X167" s="355"/>
      <c r="Y167" s="355"/>
      <c r="Z167" s="355"/>
      <c r="AA167" s="355"/>
      <c r="AB167" s="355"/>
      <c r="AC167" s="356"/>
      <c r="AD167" s="355"/>
      <c r="AE167" s="355"/>
      <c r="AF167" s="355"/>
      <c r="AG167" s="355"/>
      <c r="AH167" s="355"/>
      <c r="AI167" s="355"/>
      <c r="AJ167" s="355"/>
      <c r="AK167" s="355"/>
      <c r="AL167" s="355"/>
      <c r="AM167" s="355"/>
      <c r="AN167" s="355"/>
      <c r="AO167" s="355"/>
      <c r="AP167" s="355"/>
      <c r="AQ167" s="355"/>
      <c r="AR167" s="355"/>
      <c r="AS167" s="355"/>
      <c r="AT167" s="355"/>
      <c r="AU167" s="355"/>
      <c r="AV167" s="355"/>
      <c r="AW167" s="355"/>
      <c r="AX167" s="355"/>
      <c r="AY167" s="355"/>
      <c r="AZ167" s="355"/>
      <c r="BA167" s="355"/>
      <c r="BB167" s="355"/>
      <c r="BC167" s="355"/>
      <c r="BD167" s="355"/>
      <c r="BE167" s="355"/>
      <c r="BF167" s="355"/>
      <c r="BG167" s="355"/>
      <c r="BH167" s="355"/>
      <c r="BI167" s="355"/>
      <c r="BJ167" s="355"/>
      <c r="BK167" s="355"/>
      <c r="BL167" s="355"/>
      <c r="BM167" s="355"/>
      <c r="BN167" s="355"/>
      <c r="BO167" s="355"/>
      <c r="BP167" s="355"/>
      <c r="BQ167" s="355"/>
      <c r="BR167" s="355"/>
      <c r="BS167" s="355"/>
      <c r="BT167" s="355"/>
      <c r="BU167" s="355"/>
    </row>
    <row r="168" spans="2:73" ht="18" customHeight="1" x14ac:dyDescent="0.4">
      <c r="B168" s="399"/>
      <c r="C168" s="399"/>
      <c r="D168" s="401"/>
      <c r="E168" s="355"/>
      <c r="F168" s="356"/>
      <c r="G168" s="355"/>
      <c r="H168" s="355"/>
      <c r="I168" s="355"/>
      <c r="J168" s="355"/>
      <c r="K168" s="355"/>
      <c r="L168" s="355"/>
      <c r="M168" s="355"/>
      <c r="N168" s="355"/>
      <c r="O168" s="355"/>
      <c r="P168" s="355"/>
      <c r="Q168" s="355"/>
      <c r="R168" s="355"/>
      <c r="S168" s="355"/>
      <c r="T168" s="355"/>
      <c r="U168" s="355"/>
      <c r="V168" s="355"/>
      <c r="W168" s="355"/>
      <c r="X168" s="355"/>
      <c r="Y168" s="355"/>
      <c r="Z168" s="355"/>
      <c r="AA168" s="355"/>
      <c r="AB168" s="355"/>
      <c r="AC168" s="356"/>
      <c r="AD168" s="355"/>
      <c r="AE168" s="355"/>
      <c r="AF168" s="355"/>
      <c r="AG168" s="355"/>
      <c r="AH168" s="355"/>
      <c r="AI168" s="355"/>
      <c r="AJ168" s="355"/>
      <c r="AK168" s="355"/>
      <c r="AL168" s="355"/>
      <c r="AM168" s="355"/>
      <c r="AN168" s="355"/>
      <c r="AO168" s="355"/>
      <c r="AP168" s="355"/>
      <c r="AQ168" s="355"/>
      <c r="AR168" s="355"/>
      <c r="AS168" s="355"/>
      <c r="AT168" s="355"/>
      <c r="AU168" s="355"/>
      <c r="AV168" s="355"/>
      <c r="AW168" s="355"/>
      <c r="AX168" s="355"/>
      <c r="AY168" s="355"/>
      <c r="AZ168" s="355"/>
      <c r="BA168" s="355"/>
      <c r="BB168" s="355"/>
      <c r="BC168" s="355"/>
      <c r="BD168" s="355"/>
      <c r="BE168" s="355"/>
      <c r="BF168" s="355"/>
      <c r="BG168" s="355"/>
      <c r="BH168" s="355"/>
      <c r="BI168" s="355"/>
      <c r="BJ168" s="355"/>
      <c r="BK168" s="355"/>
      <c r="BL168" s="355"/>
      <c r="BM168" s="355"/>
      <c r="BN168" s="355"/>
      <c r="BO168" s="355"/>
      <c r="BP168" s="355"/>
      <c r="BQ168" s="355"/>
      <c r="BR168" s="355"/>
      <c r="BS168" s="355"/>
      <c r="BT168" s="355"/>
      <c r="BU168" s="355"/>
    </row>
    <row r="169" spans="2:73" ht="18" customHeight="1" x14ac:dyDescent="0.4">
      <c r="B169" s="399"/>
      <c r="C169" s="399"/>
      <c r="D169" s="401" t="s">
        <v>354</v>
      </c>
      <c r="E169" s="355"/>
      <c r="F169" s="356"/>
      <c r="G169" s="355"/>
      <c r="H169" s="355"/>
      <c r="I169" s="355"/>
      <c r="J169" s="355"/>
      <c r="K169" s="355"/>
      <c r="L169" s="355"/>
      <c r="M169" s="355"/>
      <c r="N169" s="355"/>
      <c r="O169" s="355"/>
      <c r="P169" s="355"/>
      <c r="Q169" s="355"/>
      <c r="R169" s="355"/>
      <c r="S169" s="355"/>
      <c r="T169" s="355"/>
      <c r="U169" s="355"/>
      <c r="V169" s="355"/>
      <c r="W169" s="355"/>
      <c r="X169" s="355"/>
      <c r="Y169" s="355"/>
      <c r="Z169" s="355"/>
      <c r="AA169" s="355"/>
      <c r="AB169" s="355"/>
      <c r="AC169" s="356"/>
      <c r="AD169" s="355"/>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row>
    <row r="170" spans="2:73" ht="18" customHeight="1" x14ac:dyDescent="0.4">
      <c r="B170" s="399"/>
      <c r="C170" s="399"/>
      <c r="D170" s="401"/>
      <c r="E170" s="355"/>
      <c r="F170" s="356"/>
      <c r="G170" s="355"/>
      <c r="H170" s="355"/>
      <c r="I170" s="355"/>
      <c r="J170" s="355"/>
      <c r="K170" s="355"/>
      <c r="L170" s="355"/>
      <c r="M170" s="355"/>
      <c r="N170" s="355"/>
      <c r="O170" s="355"/>
      <c r="P170" s="355"/>
      <c r="Q170" s="355"/>
      <c r="R170" s="355"/>
      <c r="S170" s="355"/>
      <c r="T170" s="355"/>
      <c r="U170" s="355"/>
      <c r="V170" s="355"/>
      <c r="W170" s="355"/>
      <c r="X170" s="355"/>
      <c r="Y170" s="355"/>
      <c r="Z170" s="355"/>
      <c r="AA170" s="355"/>
      <c r="AB170" s="355"/>
      <c r="AC170" s="356"/>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row>
    <row r="171" spans="2:73" ht="18" customHeight="1" x14ac:dyDescent="0.4">
      <c r="B171" s="399"/>
      <c r="C171" s="399"/>
      <c r="D171" s="401" t="s">
        <v>355</v>
      </c>
      <c r="E171" s="355"/>
      <c r="F171" s="356"/>
      <c r="G171" s="355"/>
      <c r="H171" s="355"/>
      <c r="I171" s="355"/>
      <c r="J171" s="355"/>
      <c r="K171" s="355"/>
      <c r="L171" s="355"/>
      <c r="M171" s="355"/>
      <c r="N171" s="355"/>
      <c r="O171" s="355"/>
      <c r="P171" s="355"/>
      <c r="Q171" s="355"/>
      <c r="R171" s="355"/>
      <c r="S171" s="355"/>
      <c r="T171" s="355"/>
      <c r="U171" s="355"/>
      <c r="V171" s="355"/>
      <c r="W171" s="355"/>
      <c r="X171" s="355"/>
      <c r="Y171" s="355"/>
      <c r="Z171" s="355"/>
      <c r="AA171" s="355"/>
      <c r="AB171" s="355"/>
      <c r="AC171" s="356"/>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row>
    <row r="172" spans="2:73" ht="18" customHeight="1" x14ac:dyDescent="0.4">
      <c r="B172" s="399"/>
      <c r="C172" s="399"/>
      <c r="D172" s="401"/>
      <c r="E172" s="355"/>
      <c r="F172" s="356"/>
      <c r="G172" s="355"/>
      <c r="H172" s="355"/>
      <c r="I172" s="355"/>
      <c r="J172" s="355"/>
      <c r="K172" s="355"/>
      <c r="L172" s="355"/>
      <c r="M172" s="355"/>
      <c r="N172" s="355"/>
      <c r="O172" s="355"/>
      <c r="P172" s="355"/>
      <c r="Q172" s="355"/>
      <c r="R172" s="355"/>
      <c r="S172" s="355"/>
      <c r="T172" s="355"/>
      <c r="U172" s="355"/>
      <c r="V172" s="355"/>
      <c r="W172" s="355"/>
      <c r="X172" s="355"/>
      <c r="Y172" s="355"/>
      <c r="Z172" s="355"/>
      <c r="AA172" s="355"/>
      <c r="AB172" s="355"/>
      <c r="AC172" s="356"/>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row>
  </sheetData>
  <sheetProtection algorithmName="SHA-512" hashValue="bShcifhgMpfMAjQGApVMVv1kYZe0XQtfKRqApX0PtdP8hgyekta4ca3Ag73xwrRhL8AumLwuJp5gp37uyvReiQ==" saltValue="EngtoH6vsSNKXNeYUixQog=="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A50">
      <formula1>0</formula1>
    </dataValidation>
    <dataValidation type="whole" errorStyle="warning" operator="greaterThanOrEqual" allowBlank="1" showInputMessage="1" showErrorMessage="1" errorTitle="اطلاعات" error="لطفا در ورود اطلاعات دقت فرمایید" sqref="E72:BA77">
      <formula1>0</formula1>
    </dataValidation>
    <dataValidation type="whole" errorStyle="warning" operator="greaterThanOrEqual" allowBlank="1" showInputMessage="1" showErrorMessage="1" errorTitle="اطلاعات" error="لطفا در وارد کردن مبالغ و اعداد دقت فرمایید." sqref="E66:BA70 E63:BA63">
      <formula1>0</formula1>
    </dataValidation>
    <dataValidation type="whole" errorStyle="warning" operator="greaterThanOrEqual" allowBlank="1" showInputMessage="1" showErrorMessage="1" errorTitle="اطلاعات" error="لطفا در انتخاب مبلغ دقت فرمایید." sqref="E51:BA52 E59:BA59 E54:BA56">
      <formula1>0</formula1>
    </dataValidation>
    <dataValidation type="list" allowBlank="1" showInputMessage="1" showErrorMessage="1" sqref="E125:BA125">
      <formula1>"کانون,تاک,خودگروه"</formula1>
    </dataValidation>
    <dataValidation type="list" allowBlank="1" showInputMessage="1" showErrorMessage="1" sqref="E133:BA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89:BA94 E102:BA107 E115:BA120">
      <formula1>0</formula1>
    </dataValidation>
    <dataValidation type="whole" errorStyle="warning" operator="greaterThanOrEqual" allowBlank="1" showInputMessage="1" showErrorMessage="1" errorTitle="اطلاعات" error="در ورود اطلاعات دقت فرمایید." prompt="فقط عدد وارد شود." sqref="E98:BA100 E85:BA87 E111:BA113">
      <formula1>0</formula1>
    </dataValidation>
    <dataValidation type="whole" errorStyle="warning" operator="greaterThanOrEqual" allowBlank="1" showInputMessage="1" showErrorMessage="1" errorTitle="اطلاعات" error="لطفا در ورود اطلاعات دقت فرمایید." sqref="E81:BU81">
      <formula1>0</formula1>
    </dataValidation>
    <dataValidation type="list" allowBlank="1" showInputMessage="1" showErrorMessage="1" sqref="E8:BU8">
      <formula1>"فعال,غیرفعال,منحل شده"</formula1>
    </dataValidation>
    <dataValidation type="list" allowBlank="1" showInputMessage="1" showErrorMessage="1" sqref="E35:BU38">
      <formula1>"قوی,متوسط,ضعیف"</formula1>
    </dataValidation>
    <dataValidation type="list" allowBlank="1" showInputMessage="1" showErrorMessage="1" sqref="E45:BU45 E39:BU39">
      <formula1>"دارد,ندارد"</formula1>
    </dataValidation>
    <dataValidation type="list" allowBlank="1" showInputMessage="1" showErrorMessage="1" sqref="E40:BU40">
      <formula1>"ندارد,گروه یار,خزانه دار,منشی"</formula1>
    </dataValidation>
    <dataValidation type="list" allowBlank="1" showInputMessage="1" showErrorMessage="1" sqref="E41:BU41">
      <formula1>"بلی,خیر,تشکیل نشده"</formula1>
    </dataValidation>
    <dataValidation type="list" allowBlank="1" showInputMessage="1" showErrorMessage="1" sqref="E42:BU42">
      <formula1>"ماهانه,15 روز یکبار, کمتر از 15 روز"</formula1>
    </dataValidation>
    <dataValidation type="list" allowBlank="1" showInputMessage="1" showErrorMessage="1" sqref="E44:BU44">
      <formula1>"مرتب,نامرتب"</formula1>
    </dataValidation>
    <dataValidation type="list" allowBlank="1" showInputMessage="1" showErrorMessage="1" sqref="E47:BU47">
      <formula1>"انجام شده,انجام نشده"</formula1>
    </dataValidation>
    <dataValidation type="list" allowBlank="1" showInputMessage="1" showErrorMessage="1" sqref="E46:BU46">
      <formula1>"1,2,3,4,5,6,7,8,9,10,11,12,13,14,15,16,17,18,19,20,21,22,23,24,25,26,27,28,29,30,31"</formula1>
    </dataValidation>
    <dataValidation type="list" allowBlank="1" showInputMessage="1" showErrorMessage="1" sqref="E48:BU48">
      <formula1>"بی نقض,دارای اشتباه کم,اشتباه زیاد"</formula1>
    </dataValidation>
    <dataValidation type="list" allowBlank="1" showInputMessage="1" showErrorMessage="1" sqref="E49:BU49">
      <formula1>"هفتگی,ده هفته یکبار,ماهانه"</formula1>
    </dataValidation>
    <dataValidation type="list" allowBlank="1" showInputMessage="1" showErrorMessage="1" sqref="E18:BU18">
      <formula1>"الف1,الف2,الف3,الف4,الف5,الف6,الف7,ب1,ب2,ب3,ب4,ب5,ب6,ب7,پ1,پ2,پ3,پ4,پ5,پ6,پ7,پ8,پ9,پ10,پ11,پ12,پ13,پ14,ت1,ت2,ت3,ت4,ت5,ت6,ت7,ت8,ت9,ت10,ت11"</formula1>
    </dataValidation>
    <dataValidation type="list" allowBlank="1" showInputMessage="1" showErrorMessage="1" sqref="E147:BU147">
      <formula1>"ب7,پرداخت شد,کسر شد,منحل شده"</formula1>
    </dataValidation>
    <dataValidation type="list" allowBlank="1" showInputMessage="1" showErrorMessage="1" sqref="E148:BU148">
      <formula1>"پ9,پرداخت شد,کسر شد,منحل شده"</formula1>
    </dataValidation>
    <dataValidation type="list" allowBlank="1" showInputMessage="1" showErrorMessage="1" sqref="E149:BU149">
      <formula1>"ت1,پرداخت شد,کسر شد,منحل شده"</formula1>
    </dataValidation>
    <dataValidation type="list" allowBlank="1" showInputMessage="1" showErrorMessage="1" sqref="E150:BU150">
      <formula1>"ت7,پرداخت شد,کسر شد,منحل شده"</formula1>
    </dataValidation>
    <dataValidation type="list" allowBlank="1" showInputMessage="1" showErrorMessage="1" sqref="E151:BU151">
      <formula1>"ت9,پرداخت شد,کسر شد,منحل شده"</formula1>
    </dataValidation>
    <dataValidation type="list" allowBlank="1" showInputMessage="1" showErrorMessage="1" sqref="E152:BU152">
      <formula1>"ت11,پرداخت شد,کسر شد,منحل شده"</formula1>
    </dataValidation>
    <dataValidation type="list" allowBlank="1" showInputMessage="1" showErrorMessage="1" sqref="E172:BU172 E170:BU170 E168:BU168 E166:BU166 E164:BU164 E162:BU162 E160:BU160 E158:BU158 E156:BU156 E154:BU154">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83"/>
  <sheetViews>
    <sheetView rightToLeft="1" zoomScale="89" zoomScaleNormal="89" workbookViewId="0">
      <selection activeCell="E4" sqref="E4"/>
    </sheetView>
  </sheetViews>
  <sheetFormatPr defaultRowHeight="18" x14ac:dyDescent="0.25"/>
  <cols>
    <col min="1" max="1" width="1.28515625" style="1" customWidth="1"/>
    <col min="2" max="2" width="6.7109375" style="1" customWidth="1"/>
    <col min="3" max="3" width="9.140625" style="1"/>
    <col min="4" max="4" width="10.42578125" style="1" customWidth="1"/>
    <col min="5" max="5" width="12.85546875" style="1" customWidth="1"/>
    <col min="6" max="6" width="12.5703125" style="1" customWidth="1"/>
    <col min="7" max="7" width="14" style="1" customWidth="1"/>
    <col min="8" max="8" width="13" style="1" customWidth="1"/>
    <col min="9" max="9" width="12.5703125" style="1" customWidth="1"/>
    <col min="10" max="10" width="11.7109375" style="1" customWidth="1"/>
    <col min="11" max="11" width="9.5703125" style="1" customWidth="1"/>
    <col min="12" max="12" width="8.140625" style="1" customWidth="1"/>
    <col min="13" max="13" width="16.5703125" style="1" customWidth="1"/>
    <col min="14" max="14" width="16.140625" style="1" customWidth="1"/>
    <col min="15" max="15" width="15.85546875" style="1" customWidth="1"/>
    <col min="16" max="18" width="12.7109375" style="1" customWidth="1"/>
    <col min="19" max="19" width="11.28515625" style="1" customWidth="1"/>
    <col min="20" max="20" width="13.28515625" style="1" customWidth="1"/>
    <col min="21" max="21" width="11.7109375" style="1" customWidth="1"/>
    <col min="22" max="22" width="12" style="1" customWidth="1"/>
    <col min="23" max="26" width="8.42578125" style="1" customWidth="1"/>
    <col min="27" max="27" width="12" style="1" customWidth="1"/>
    <col min="28" max="36" width="10" style="1" customWidth="1"/>
    <col min="37" max="37" width="9.42578125" style="1" customWidth="1"/>
    <col min="38" max="16384" width="9.140625" style="1"/>
  </cols>
  <sheetData>
    <row r="2" spans="2:38" ht="18.75" thickBot="1" x14ac:dyDescent="0.3">
      <c r="B2" s="2"/>
      <c r="U2" s="56"/>
      <c r="V2" s="56"/>
      <c r="W2" s="56"/>
      <c r="X2" s="56"/>
      <c r="Y2" s="56"/>
      <c r="Z2" s="56"/>
      <c r="AA2" s="56"/>
      <c r="AB2" s="56"/>
      <c r="AC2" s="56"/>
      <c r="AD2" s="56"/>
      <c r="AE2" s="56"/>
      <c r="AF2" s="56"/>
      <c r="AG2" s="56"/>
      <c r="AH2" s="56"/>
      <c r="AI2" s="56"/>
      <c r="AJ2" s="56"/>
      <c r="AK2" s="56"/>
      <c r="AL2" s="56"/>
    </row>
    <row r="3" spans="2:38" s="55" customFormat="1" ht="63" customHeight="1" thickBot="1" x14ac:dyDescent="0.3">
      <c r="B3" s="182" t="s">
        <v>71</v>
      </c>
      <c r="C3" s="183" t="s">
        <v>59</v>
      </c>
      <c r="D3" s="183" t="s">
        <v>60</v>
      </c>
      <c r="E3" s="183" t="s">
        <v>33</v>
      </c>
      <c r="F3" s="183" t="s">
        <v>9</v>
      </c>
      <c r="G3" s="183" t="s">
        <v>52</v>
      </c>
      <c r="H3" s="183" t="s">
        <v>10</v>
      </c>
      <c r="I3" s="183" t="s">
        <v>72</v>
      </c>
      <c r="J3" s="183" t="s">
        <v>51</v>
      </c>
      <c r="K3" s="183" t="s">
        <v>21</v>
      </c>
      <c r="L3" s="183" t="s">
        <v>73</v>
      </c>
      <c r="M3" s="183" t="s">
        <v>74</v>
      </c>
      <c r="N3" s="183" t="s">
        <v>75</v>
      </c>
      <c r="O3" s="184" t="str">
        <f>payesh!D16</f>
        <v>عمر گروه از تاریخ تشکیل (افتتاح حساب پس انداز در بانک) به ماه</v>
      </c>
      <c r="P3" s="183" t="s">
        <v>53</v>
      </c>
      <c r="Q3" s="183" t="s">
        <v>54</v>
      </c>
      <c r="R3" s="183" t="s">
        <v>55</v>
      </c>
      <c r="S3" s="183" t="s">
        <v>303</v>
      </c>
      <c r="T3" s="183" t="s">
        <v>76</v>
      </c>
      <c r="U3" s="183" t="s">
        <v>304</v>
      </c>
      <c r="V3" s="183" t="s">
        <v>77</v>
      </c>
      <c r="W3" s="183" t="s">
        <v>78</v>
      </c>
      <c r="X3" s="183" t="s">
        <v>174</v>
      </c>
      <c r="Y3" s="183" t="s">
        <v>79</v>
      </c>
      <c r="Z3" s="183" t="s">
        <v>80</v>
      </c>
      <c r="AA3" s="183" t="s">
        <v>81</v>
      </c>
      <c r="AB3" s="183" t="s">
        <v>82</v>
      </c>
      <c r="AC3" s="183" t="s">
        <v>83</v>
      </c>
      <c r="AD3" s="183" t="s">
        <v>84</v>
      </c>
      <c r="AE3" s="183" t="s">
        <v>85</v>
      </c>
      <c r="AF3" s="183" t="s">
        <v>86</v>
      </c>
      <c r="AG3" s="183" t="s">
        <v>87</v>
      </c>
      <c r="AH3" s="183" t="s">
        <v>88</v>
      </c>
      <c r="AI3" s="183" t="s">
        <v>300</v>
      </c>
      <c r="AJ3" s="183" t="s">
        <v>301</v>
      </c>
      <c r="AK3" s="185" t="s">
        <v>302</v>
      </c>
    </row>
    <row r="4" spans="2:38" ht="18.75" thickBot="1" x14ac:dyDescent="0.3">
      <c r="B4" s="176">
        <f>payesh!E7</f>
        <v>1</v>
      </c>
      <c r="C4" s="164" t="str">
        <f>payesh!E3</f>
        <v>کردستان</v>
      </c>
      <c r="D4" s="164" t="str">
        <f>payesh!E4</f>
        <v>دهگلان</v>
      </c>
      <c r="E4" s="164" t="str">
        <f>payesh!E5</f>
        <v>حسن آباد</v>
      </c>
      <c r="F4" s="164" t="str">
        <f>payesh!E6</f>
        <v>باران</v>
      </c>
      <c r="G4" s="164" t="str">
        <f>payesh!E10</f>
        <v>مرکز نشاط</v>
      </c>
      <c r="H4" s="164" t="str">
        <f>payesh!E13</f>
        <v>پرستو فعله گری</v>
      </c>
      <c r="I4" s="165">
        <f>payesh!E14</f>
        <v>9189775528</v>
      </c>
      <c r="J4" s="164" t="str">
        <f>payesh!E9</f>
        <v>فرزین امانی</v>
      </c>
      <c r="K4" s="164" t="str">
        <f>payesh!E18</f>
        <v>ت5</v>
      </c>
      <c r="L4" s="164" t="str">
        <f>payesh!E8</f>
        <v>فعال</v>
      </c>
      <c r="M4" s="164">
        <f>payesh!E46</f>
        <v>0</v>
      </c>
      <c r="N4" s="165">
        <f>payesh!E17</f>
        <v>738867555</v>
      </c>
      <c r="O4" s="165">
        <f>payesh!E16</f>
        <v>0</v>
      </c>
      <c r="P4" s="164" t="str">
        <f>payesh!E19</f>
        <v>انیسه کریمی</v>
      </c>
      <c r="Q4" s="164" t="str">
        <f>payesh!E20</f>
        <v>اسرین کریمی</v>
      </c>
      <c r="R4" s="164" t="str">
        <f>payesh!E21</f>
        <v>چینی خالدیان</v>
      </c>
      <c r="S4" s="164">
        <f>payesh!$E$55</f>
        <v>1500000</v>
      </c>
      <c r="T4" s="186" t="str">
        <f>payesh!E64</f>
        <v>94/5/25</v>
      </c>
      <c r="U4" s="164">
        <f>payesh!$E$56</f>
        <v>1500000</v>
      </c>
      <c r="V4" s="186" t="str">
        <f>payesh!E65</f>
        <v>94/7/7</v>
      </c>
      <c r="W4" s="164" t="str">
        <f>payesh!E78</f>
        <v>94/6/27</v>
      </c>
      <c r="X4" s="164">
        <f>payesh!E79</f>
        <v>77</v>
      </c>
      <c r="Y4" s="164">
        <f>payesh!$E$83</f>
        <v>0</v>
      </c>
      <c r="Z4" s="164">
        <f>payesh!$E$84</f>
        <v>0</v>
      </c>
      <c r="AA4" s="164">
        <f>payesh!E86</f>
        <v>200000000</v>
      </c>
      <c r="AB4" s="164">
        <f>payesh!E153</f>
        <v>0</v>
      </c>
      <c r="AC4" s="164">
        <f>payesh!E155</f>
        <v>0</v>
      </c>
      <c r="AD4" s="164">
        <f>payesh!E157</f>
        <v>0</v>
      </c>
      <c r="AE4" s="164">
        <f>payesh!E159</f>
        <v>0</v>
      </c>
      <c r="AF4" s="164">
        <f>payesh!E161</f>
        <v>0</v>
      </c>
      <c r="AG4" s="164">
        <f>payesh!E163</f>
        <v>0</v>
      </c>
      <c r="AH4" s="164">
        <f>payesh!E165</f>
        <v>0</v>
      </c>
      <c r="AI4" s="164">
        <f>payesh!E167</f>
        <v>0</v>
      </c>
      <c r="AJ4" s="164">
        <f>payesh!E169</f>
        <v>0</v>
      </c>
      <c r="AK4" s="167">
        <f>payesh!E171</f>
        <v>0</v>
      </c>
    </row>
    <row r="5" spans="2:38" ht="18.75" thickBot="1" x14ac:dyDescent="0.3">
      <c r="B5" s="169">
        <f>payesh!F7</f>
        <v>2</v>
      </c>
      <c r="C5" s="172" t="str">
        <f>payesh!F3</f>
        <v>کردستان</v>
      </c>
      <c r="D5" s="172" t="str">
        <f>payesh!F4</f>
        <v>دهگلان</v>
      </c>
      <c r="E5" s="172" t="str">
        <f>payesh!F5</f>
        <v>توربه ریز</v>
      </c>
      <c r="F5" s="172" t="str">
        <f>payesh!F6</f>
        <v>لیلاخ</v>
      </c>
      <c r="G5" s="172" t="str">
        <f>payesh!F10</f>
        <v>مرکز نشاط</v>
      </c>
      <c r="H5" s="172" t="str">
        <f>payesh!F13</f>
        <v>نسرین زارعی</v>
      </c>
      <c r="I5" s="173">
        <f>payesh!F14</f>
        <v>9366393865</v>
      </c>
      <c r="J5" s="172" t="str">
        <f>payesh!F9</f>
        <v>فرزین امانی</v>
      </c>
      <c r="K5" s="172" t="str">
        <f>payesh!F18</f>
        <v>ت5</v>
      </c>
      <c r="L5" s="172" t="str">
        <f>payesh!F8</f>
        <v>فعال</v>
      </c>
      <c r="M5" s="172">
        <f>payesh!F46</f>
        <v>0</v>
      </c>
      <c r="N5" s="173">
        <f>payesh!F17</f>
        <v>755677563</v>
      </c>
      <c r="O5" s="173">
        <f>payesh!F16</f>
        <v>0</v>
      </c>
      <c r="P5" s="172" t="str">
        <f>payesh!F19</f>
        <v>لیلا ویسی</v>
      </c>
      <c r="Q5" s="172" t="str">
        <f>payesh!F20</f>
        <v>فریده خالدیان</v>
      </c>
      <c r="R5" s="172" t="str">
        <f>payesh!F21</f>
        <v>ناهید مرادی</v>
      </c>
      <c r="S5" s="172">
        <f>payesh!$F$55</f>
        <v>1500000</v>
      </c>
      <c r="T5" s="187" t="str">
        <f>payesh!F64</f>
        <v>94/11/20</v>
      </c>
      <c r="U5" s="172">
        <f>payesh!$F$56</f>
        <v>1500000</v>
      </c>
      <c r="V5" s="187" t="str">
        <f>payesh!F65</f>
        <v>95/3/19</v>
      </c>
      <c r="W5" s="172" t="str">
        <f>payesh!F78</f>
        <v>94/10/28</v>
      </c>
      <c r="X5" s="172">
        <f>payesh!F79</f>
        <v>85</v>
      </c>
      <c r="Y5" s="172">
        <f>payesh!$F$83</f>
        <v>0</v>
      </c>
      <c r="Z5" s="172">
        <f>payesh!$F$84</f>
        <v>0</v>
      </c>
      <c r="AA5" s="172">
        <f>payesh!F86</f>
        <v>170000000</v>
      </c>
      <c r="AB5" s="172">
        <f>payesh!F153</f>
        <v>0</v>
      </c>
      <c r="AC5" s="172">
        <f>payesh!F155</f>
        <v>0</v>
      </c>
      <c r="AD5" s="172">
        <f>payesh!F157</f>
        <v>0</v>
      </c>
      <c r="AE5" s="172">
        <f>payesh!F159</f>
        <v>0</v>
      </c>
      <c r="AF5" s="172">
        <f>payesh!F161</f>
        <v>0</v>
      </c>
      <c r="AG5" s="172">
        <f>payesh!F163</f>
        <v>0</v>
      </c>
      <c r="AH5" s="172">
        <f>payesh!F165</f>
        <v>0</v>
      </c>
      <c r="AI5" s="172">
        <f>payesh!F167</f>
        <v>0</v>
      </c>
      <c r="AJ5" s="172">
        <f>payesh!F169</f>
        <v>0</v>
      </c>
      <c r="AK5" s="175">
        <f>payesh!F171</f>
        <v>0</v>
      </c>
    </row>
    <row r="6" spans="2:38" ht="18.75" thickBot="1" x14ac:dyDescent="0.3">
      <c r="B6" s="176" t="e">
        <f>payesh!#REF!</f>
        <v>#REF!</v>
      </c>
      <c r="C6" s="164" t="e">
        <f>payesh!#REF!</f>
        <v>#REF!</v>
      </c>
      <c r="D6" s="164" t="e">
        <f>payesh!#REF!</f>
        <v>#REF!</v>
      </c>
      <c r="E6" s="164" t="e">
        <f>payesh!#REF!</f>
        <v>#REF!</v>
      </c>
      <c r="F6" s="164" t="e">
        <f>payesh!#REF!</f>
        <v>#REF!</v>
      </c>
      <c r="G6" s="164" t="e">
        <f>payesh!#REF!</f>
        <v>#REF!</v>
      </c>
      <c r="H6" s="164" t="e">
        <f>payesh!#REF!</f>
        <v>#REF!</v>
      </c>
      <c r="I6" s="165" t="e">
        <f>payesh!#REF!</f>
        <v>#REF!</v>
      </c>
      <c r="J6" s="164" t="e">
        <f>payesh!#REF!</f>
        <v>#REF!</v>
      </c>
      <c r="K6" s="164" t="e">
        <f>payesh!#REF!</f>
        <v>#REF!</v>
      </c>
      <c r="L6" s="164" t="e">
        <f>payesh!#REF!</f>
        <v>#REF!</v>
      </c>
      <c r="M6" s="164" t="e">
        <f>payesh!#REF!</f>
        <v>#REF!</v>
      </c>
      <c r="N6" s="165" t="e">
        <f>payesh!#REF!</f>
        <v>#REF!</v>
      </c>
      <c r="O6" s="165" t="e">
        <f>payesh!#REF!</f>
        <v>#REF!</v>
      </c>
      <c r="P6" s="164" t="e">
        <f>payesh!#REF!</f>
        <v>#REF!</v>
      </c>
      <c r="Q6" s="164" t="e">
        <f>payesh!#REF!</f>
        <v>#REF!</v>
      </c>
      <c r="R6" s="164" t="e">
        <f>payesh!#REF!</f>
        <v>#REF!</v>
      </c>
      <c r="S6" s="164" t="e">
        <f>payesh!#REF!</f>
        <v>#REF!</v>
      </c>
      <c r="T6" s="186" t="e">
        <f>payesh!#REF!</f>
        <v>#REF!</v>
      </c>
      <c r="U6" s="164" t="e">
        <f>payesh!#REF!</f>
        <v>#REF!</v>
      </c>
      <c r="V6" s="186" t="e">
        <f>payesh!#REF!</f>
        <v>#REF!</v>
      </c>
      <c r="W6" s="164" t="e">
        <f>payesh!#REF!</f>
        <v>#REF!</v>
      </c>
      <c r="X6" s="164" t="e">
        <f>payesh!#REF!</f>
        <v>#REF!</v>
      </c>
      <c r="Y6" s="164" t="e">
        <f>payesh!#REF!</f>
        <v>#REF!</v>
      </c>
      <c r="Z6" s="164" t="e">
        <f>payesh!#REF!</f>
        <v>#REF!</v>
      </c>
      <c r="AA6" s="164" t="e">
        <f>payesh!#REF!</f>
        <v>#REF!</v>
      </c>
      <c r="AB6" s="164" t="e">
        <f>payesh!#REF!</f>
        <v>#REF!</v>
      </c>
      <c r="AC6" s="164" t="e">
        <f>payesh!#REF!</f>
        <v>#REF!</v>
      </c>
      <c r="AD6" s="164" t="e">
        <f>payesh!#REF!</f>
        <v>#REF!</v>
      </c>
      <c r="AE6" s="164" t="e">
        <f>payesh!#REF!</f>
        <v>#REF!</v>
      </c>
      <c r="AF6" s="164" t="e">
        <f>payesh!#REF!</f>
        <v>#REF!</v>
      </c>
      <c r="AG6" s="164" t="e">
        <f>payesh!#REF!</f>
        <v>#REF!</v>
      </c>
      <c r="AH6" s="164" t="e">
        <f>payesh!#REF!</f>
        <v>#REF!</v>
      </c>
      <c r="AI6" s="164" t="e">
        <f>payesh!#REF!</f>
        <v>#REF!</v>
      </c>
      <c r="AJ6" s="164" t="e">
        <f>payesh!#REF!</f>
        <v>#REF!</v>
      </c>
      <c r="AK6" s="167" t="e">
        <f>payesh!#REF!</f>
        <v>#REF!</v>
      </c>
    </row>
    <row r="7" spans="2:38" ht="18.75" thickBot="1" x14ac:dyDescent="0.3">
      <c r="B7" s="169">
        <f>payesh!G7</f>
        <v>3</v>
      </c>
      <c r="C7" s="172" t="str">
        <f>payesh!G3</f>
        <v>کردستان</v>
      </c>
      <c r="D7" s="172" t="str">
        <f>payesh!G4</f>
        <v>دهگلان</v>
      </c>
      <c r="E7" s="172" t="str">
        <f>payesh!G5</f>
        <v>توربه ریز</v>
      </c>
      <c r="F7" s="172" t="str">
        <f>payesh!G6</f>
        <v>یاس</v>
      </c>
      <c r="G7" s="172" t="str">
        <f>payesh!G10</f>
        <v>مرکز نشاط</v>
      </c>
      <c r="H7" s="172" t="str">
        <f>payesh!G13</f>
        <v>سوسن خوشنواز</v>
      </c>
      <c r="I7" s="173">
        <f>payesh!G14</f>
        <v>9182838201</v>
      </c>
      <c r="J7" s="172" t="str">
        <f>payesh!G9</f>
        <v>فرزین امانی</v>
      </c>
      <c r="K7" s="172" t="str">
        <f>payesh!G18</f>
        <v>ت5</v>
      </c>
      <c r="L7" s="172" t="str">
        <f>payesh!G8</f>
        <v>فعال</v>
      </c>
      <c r="M7" s="172">
        <f>payesh!G46</f>
        <v>0</v>
      </c>
      <c r="N7" s="173">
        <f>payesh!G17</f>
        <v>774444945</v>
      </c>
      <c r="O7" s="173">
        <f>payesh!G16</f>
        <v>0</v>
      </c>
      <c r="P7" s="172" t="str">
        <f>payesh!G19</f>
        <v>شیوا محمدی</v>
      </c>
      <c r="Q7" s="172" t="str">
        <f>payesh!G20</f>
        <v>کلثومه زارعی</v>
      </c>
      <c r="R7" s="172" t="str">
        <f>payesh!G21</f>
        <v>سمیرا خالدیان</v>
      </c>
      <c r="S7" s="172">
        <f>payesh!$G$55</f>
        <v>1500000</v>
      </c>
      <c r="T7" s="187" t="str">
        <f>payesh!G64</f>
        <v>94/11/25</v>
      </c>
      <c r="U7" s="172">
        <f>payesh!$G$56</f>
        <v>1500000</v>
      </c>
      <c r="V7" s="187" t="str">
        <f>payesh!G65</f>
        <v>95/3/24</v>
      </c>
      <c r="W7" s="172" t="str">
        <f>payesh!G78</f>
        <v>94/10/14</v>
      </c>
      <c r="X7" s="172">
        <f>payesh!G79</f>
        <v>87</v>
      </c>
      <c r="Y7" s="172">
        <f>payesh!$G$83</f>
        <v>0</v>
      </c>
      <c r="Z7" s="172">
        <f>payesh!$G$84</f>
        <v>0</v>
      </c>
      <c r="AA7" s="172">
        <f>payesh!G86</f>
        <v>235000000</v>
      </c>
      <c r="AB7" s="172">
        <f>payesh!G153</f>
        <v>0</v>
      </c>
      <c r="AC7" s="172">
        <f>payesh!G155</f>
        <v>0</v>
      </c>
      <c r="AD7" s="172">
        <f>payesh!G157</f>
        <v>0</v>
      </c>
      <c r="AE7" s="172">
        <f>payesh!G159</f>
        <v>0</v>
      </c>
      <c r="AF7" s="172">
        <f>payesh!G161</f>
        <v>0</v>
      </c>
      <c r="AG7" s="172">
        <f>payesh!G163</f>
        <v>0</v>
      </c>
      <c r="AH7" s="172">
        <f>payesh!G165</f>
        <v>0</v>
      </c>
      <c r="AI7" s="172">
        <f>payesh!G167</f>
        <v>0</v>
      </c>
      <c r="AJ7" s="172">
        <f>payesh!G169</f>
        <v>0</v>
      </c>
      <c r="AK7" s="175">
        <f>payesh!G171</f>
        <v>0</v>
      </c>
    </row>
    <row r="8" spans="2:38" ht="18.75" thickBot="1" x14ac:dyDescent="0.3">
      <c r="B8" s="176">
        <f>payesh!H7</f>
        <v>4</v>
      </c>
      <c r="C8" s="164" t="str">
        <f>payesh!H3</f>
        <v>کردستان</v>
      </c>
      <c r="D8" s="164" t="str">
        <f>payesh!H4</f>
        <v>دهگلان</v>
      </c>
      <c r="E8" s="164" t="str">
        <f>payesh!H5</f>
        <v>عباسجوب</v>
      </c>
      <c r="F8" s="164" t="str">
        <f>payesh!H6</f>
        <v>دانا</v>
      </c>
      <c r="G8" s="164" t="str">
        <f>payesh!H10</f>
        <v>مرکز نشاط</v>
      </c>
      <c r="H8" s="164" t="str">
        <f>payesh!H13</f>
        <v>سوسن خوشنواز</v>
      </c>
      <c r="I8" s="165">
        <f>payesh!H14</f>
        <v>9182838201</v>
      </c>
      <c r="J8" s="164" t="str">
        <f>payesh!H9</f>
        <v>فرزین امانی</v>
      </c>
      <c r="K8" s="164" t="str">
        <f>payesh!H18</f>
        <v>ت5</v>
      </c>
      <c r="L8" s="164" t="str">
        <f>payesh!H8</f>
        <v>فعال</v>
      </c>
      <c r="M8" s="164">
        <f>payesh!H46</f>
        <v>0</v>
      </c>
      <c r="N8" s="165">
        <f>payesh!H17</f>
        <v>756390919</v>
      </c>
      <c r="O8" s="165">
        <f>payesh!H16</f>
        <v>0</v>
      </c>
      <c r="P8" s="164" t="str">
        <f>payesh!H19</f>
        <v>خدیجه قادر مرزی</v>
      </c>
      <c r="Q8" s="164" t="str">
        <f>payesh!H20</f>
        <v>ثویبه مشیر پناهی</v>
      </c>
      <c r="R8" s="164" t="str">
        <f>payesh!H21</f>
        <v>فرهناز رضایی</v>
      </c>
      <c r="S8" s="164">
        <f>payesh!$H$55</f>
        <v>15000000</v>
      </c>
      <c r="T8" s="186" t="str">
        <f>payesh!H64</f>
        <v>94/11/20</v>
      </c>
      <c r="U8" s="164">
        <f>payesh!$H$56</f>
        <v>15000000</v>
      </c>
      <c r="V8" s="186" t="str">
        <f>payesh!H65</f>
        <v>95/3/19</v>
      </c>
      <c r="W8" s="164" t="str">
        <f>payesh!H78</f>
        <v>94/10/14</v>
      </c>
      <c r="X8" s="164">
        <f>payesh!H79</f>
        <v>87</v>
      </c>
      <c r="Y8" s="164">
        <f>payesh!$H$83</f>
        <v>0</v>
      </c>
      <c r="Z8" s="164">
        <f>payesh!$H$84</f>
        <v>0</v>
      </c>
      <c r="AA8" s="164">
        <f>payesh!H86</f>
        <v>235000000</v>
      </c>
      <c r="AB8" s="164">
        <f>payesh!H153</f>
        <v>0</v>
      </c>
      <c r="AC8" s="164">
        <f>payesh!H155</f>
        <v>0</v>
      </c>
      <c r="AD8" s="164">
        <f>payesh!H157</f>
        <v>0</v>
      </c>
      <c r="AE8" s="164">
        <f>payesh!H159</f>
        <v>0</v>
      </c>
      <c r="AF8" s="164">
        <f>payesh!H161</f>
        <v>0</v>
      </c>
      <c r="AG8" s="164">
        <f>payesh!H163</f>
        <v>0</v>
      </c>
      <c r="AH8" s="164">
        <f>payesh!H165</f>
        <v>0</v>
      </c>
      <c r="AI8" s="164">
        <f>payesh!H167</f>
        <v>0</v>
      </c>
      <c r="AJ8" s="164">
        <f>payesh!H169</f>
        <v>0</v>
      </c>
      <c r="AK8" s="167">
        <f>payesh!H171</f>
        <v>0</v>
      </c>
    </row>
    <row r="9" spans="2:38" ht="18.75" thickBot="1" x14ac:dyDescent="0.3">
      <c r="B9" s="169">
        <f>payesh!I7</f>
        <v>5</v>
      </c>
      <c r="C9" s="172" t="str">
        <f>payesh!I3</f>
        <v>کردستان</v>
      </c>
      <c r="D9" s="172" t="str">
        <f>payesh!I4</f>
        <v>دهگلان</v>
      </c>
      <c r="E9" s="172" t="str">
        <f>payesh!I5</f>
        <v>عباسجوب</v>
      </c>
      <c r="F9" s="172" t="str">
        <f>payesh!I6</f>
        <v>ئاوات</v>
      </c>
      <c r="G9" s="172" t="str">
        <f>payesh!I10</f>
        <v>مرکز نشاط</v>
      </c>
      <c r="H9" s="172" t="str">
        <f>payesh!I13</f>
        <v>پرستو فعله گری</v>
      </c>
      <c r="I9" s="173">
        <f>payesh!I14</f>
        <v>9189775528</v>
      </c>
      <c r="J9" s="172" t="str">
        <f>payesh!I9</f>
        <v>فرزین امانی</v>
      </c>
      <c r="K9" s="172" t="str">
        <f>payesh!I18</f>
        <v>ت5</v>
      </c>
      <c r="L9" s="172" t="str">
        <f>payesh!I8</f>
        <v>فعال</v>
      </c>
      <c r="M9" s="172">
        <f>payesh!I46</f>
        <v>0</v>
      </c>
      <c r="N9" s="173">
        <f>payesh!I17</f>
        <v>756634131</v>
      </c>
      <c r="O9" s="173">
        <f>payesh!I16</f>
        <v>0</v>
      </c>
      <c r="P9" s="172" t="str">
        <f>payesh!I19</f>
        <v>حمیرا عباسجوبی</v>
      </c>
      <c r="Q9" s="172" t="str">
        <f>payesh!I20</f>
        <v>ذلیخا عباسجوبی</v>
      </c>
      <c r="R9" s="172" t="str">
        <f>payesh!I21</f>
        <v>فریبا مجیدی</v>
      </c>
      <c r="S9" s="172">
        <f>payesh!$I$55</f>
        <v>1500000</v>
      </c>
      <c r="T9" s="187" t="str">
        <f>payesh!I64</f>
        <v>94/11/20</v>
      </c>
      <c r="U9" s="172">
        <f>payesh!$I$56</f>
        <v>1500000</v>
      </c>
      <c r="V9" s="187" t="str">
        <f>payesh!I65</f>
        <v>95/3/19</v>
      </c>
      <c r="W9" s="172" t="str">
        <f>payesh!I78</f>
        <v>94/10/13</v>
      </c>
      <c r="X9" s="172">
        <f>payesh!I79</f>
        <v>89</v>
      </c>
      <c r="Y9" s="172">
        <f>payesh!$I$83</f>
        <v>0</v>
      </c>
      <c r="Z9" s="172">
        <f>payesh!$I$84</f>
        <v>0</v>
      </c>
      <c r="AA9" s="172">
        <f>payesh!I86</f>
        <v>225000000</v>
      </c>
      <c r="AB9" s="172">
        <f>payesh!I153</f>
        <v>0</v>
      </c>
      <c r="AC9" s="172">
        <f>payesh!I155</f>
        <v>0</v>
      </c>
      <c r="AD9" s="172">
        <f>payesh!I157</f>
        <v>0</v>
      </c>
      <c r="AE9" s="172">
        <f>payesh!I159</f>
        <v>0</v>
      </c>
      <c r="AF9" s="172">
        <f>payesh!I161</f>
        <v>0</v>
      </c>
      <c r="AG9" s="172">
        <f>payesh!I163</f>
        <v>0</v>
      </c>
      <c r="AH9" s="172">
        <f>payesh!I165</f>
        <v>0</v>
      </c>
      <c r="AI9" s="172">
        <f>payesh!I167</f>
        <v>0</v>
      </c>
      <c r="AJ9" s="172">
        <f>payesh!I169</f>
        <v>0</v>
      </c>
      <c r="AK9" s="175">
        <f>payesh!I171</f>
        <v>0</v>
      </c>
    </row>
    <row r="10" spans="2:38" ht="18.75" thickBot="1" x14ac:dyDescent="0.3">
      <c r="B10" s="176" t="e">
        <f>payesh!#REF!</f>
        <v>#REF!</v>
      </c>
      <c r="C10" s="164" t="e">
        <f>payesh!#REF!</f>
        <v>#REF!</v>
      </c>
      <c r="D10" s="164" t="e">
        <f>payesh!#REF!</f>
        <v>#REF!</v>
      </c>
      <c r="E10" s="164" t="e">
        <f>payesh!#REF!</f>
        <v>#REF!</v>
      </c>
      <c r="F10" s="164" t="e">
        <f>payesh!#REF!</f>
        <v>#REF!</v>
      </c>
      <c r="G10" s="164" t="e">
        <f>payesh!#REF!</f>
        <v>#REF!</v>
      </c>
      <c r="H10" s="164" t="e">
        <f>payesh!#REF!</f>
        <v>#REF!</v>
      </c>
      <c r="I10" s="165" t="e">
        <f>payesh!#REF!</f>
        <v>#REF!</v>
      </c>
      <c r="J10" s="164" t="e">
        <f>payesh!#REF!</f>
        <v>#REF!</v>
      </c>
      <c r="K10" s="164" t="e">
        <f>payesh!#REF!</f>
        <v>#REF!</v>
      </c>
      <c r="L10" s="164" t="e">
        <f>payesh!#REF!</f>
        <v>#REF!</v>
      </c>
      <c r="M10" s="164" t="e">
        <f>payesh!#REF!</f>
        <v>#REF!</v>
      </c>
      <c r="N10" s="165" t="e">
        <f>payesh!#REF!</f>
        <v>#REF!</v>
      </c>
      <c r="O10" s="165" t="e">
        <f>payesh!#REF!</f>
        <v>#REF!</v>
      </c>
      <c r="P10" s="164" t="e">
        <f>payesh!#REF!</f>
        <v>#REF!</v>
      </c>
      <c r="Q10" s="164" t="e">
        <f>payesh!#REF!</f>
        <v>#REF!</v>
      </c>
      <c r="R10" s="164" t="e">
        <f>payesh!#REF!</f>
        <v>#REF!</v>
      </c>
      <c r="S10" s="164" t="e">
        <f>payesh!#REF!</f>
        <v>#REF!</v>
      </c>
      <c r="T10" s="186" t="e">
        <f>payesh!#REF!</f>
        <v>#REF!</v>
      </c>
      <c r="U10" s="164" t="e">
        <f>payesh!#REF!</f>
        <v>#REF!</v>
      </c>
      <c r="V10" s="186" t="e">
        <f>payesh!#REF!</f>
        <v>#REF!</v>
      </c>
      <c r="W10" s="164" t="e">
        <f>payesh!#REF!</f>
        <v>#REF!</v>
      </c>
      <c r="X10" s="164" t="e">
        <f>payesh!#REF!</f>
        <v>#REF!</v>
      </c>
      <c r="Y10" s="164" t="e">
        <f>payesh!#REF!</f>
        <v>#REF!</v>
      </c>
      <c r="Z10" s="164" t="e">
        <f>payesh!#REF!</f>
        <v>#REF!</v>
      </c>
      <c r="AA10" s="164" t="e">
        <f>payesh!#REF!</f>
        <v>#REF!</v>
      </c>
      <c r="AB10" s="164" t="e">
        <f>payesh!#REF!</f>
        <v>#REF!</v>
      </c>
      <c r="AC10" s="164" t="e">
        <f>payesh!#REF!</f>
        <v>#REF!</v>
      </c>
      <c r="AD10" s="164" t="e">
        <f>payesh!#REF!</f>
        <v>#REF!</v>
      </c>
      <c r="AE10" s="164" t="e">
        <f>payesh!#REF!</f>
        <v>#REF!</v>
      </c>
      <c r="AF10" s="164" t="e">
        <f>payesh!#REF!</f>
        <v>#REF!</v>
      </c>
      <c r="AG10" s="164" t="e">
        <f>payesh!#REF!</f>
        <v>#REF!</v>
      </c>
      <c r="AH10" s="164" t="e">
        <f>payesh!#REF!</f>
        <v>#REF!</v>
      </c>
      <c r="AI10" s="164" t="e">
        <f>payesh!#REF!</f>
        <v>#REF!</v>
      </c>
      <c r="AJ10" s="164" t="e">
        <f>payesh!#REF!</f>
        <v>#REF!</v>
      </c>
      <c r="AK10" s="167" t="e">
        <f>payesh!#REF!</f>
        <v>#REF!</v>
      </c>
    </row>
    <row r="11" spans="2:38" ht="18.75" thickBot="1" x14ac:dyDescent="0.3">
      <c r="B11" s="169">
        <f>payesh!J7</f>
        <v>6</v>
      </c>
      <c r="C11" s="172" t="str">
        <f>payesh!J3</f>
        <v>کردستان</v>
      </c>
      <c r="D11" s="172" t="str">
        <f>payesh!J4</f>
        <v>دهگلان</v>
      </c>
      <c r="E11" s="172" t="str">
        <f>payesh!J5</f>
        <v>عباسجوب</v>
      </c>
      <c r="F11" s="172" t="str">
        <f>payesh!J6</f>
        <v>باران</v>
      </c>
      <c r="G11" s="172" t="str">
        <f>payesh!J10</f>
        <v>مرکز نشاط</v>
      </c>
      <c r="H11" s="172" t="str">
        <f>payesh!J13</f>
        <v>نسرین زارعی</v>
      </c>
      <c r="I11" s="173">
        <f>payesh!J14</f>
        <v>9366393865</v>
      </c>
      <c r="J11" s="172" t="str">
        <f>payesh!J9</f>
        <v>فرزین امانی</v>
      </c>
      <c r="K11" s="172" t="str">
        <f>payesh!J18</f>
        <v>ت5</v>
      </c>
      <c r="L11" s="172" t="str">
        <f>payesh!J8</f>
        <v>فعال</v>
      </c>
      <c r="M11" s="172">
        <f>payesh!J46</f>
        <v>0</v>
      </c>
      <c r="N11" s="173">
        <f>payesh!J17</f>
        <v>756385977</v>
      </c>
      <c r="O11" s="173">
        <f>payesh!J16</f>
        <v>0</v>
      </c>
      <c r="P11" s="172" t="str">
        <f>payesh!J19</f>
        <v>کلثومه منصوری</v>
      </c>
      <c r="Q11" s="172" t="str">
        <f>payesh!J20</f>
        <v>لیلا نادری</v>
      </c>
      <c r="R11" s="172" t="str">
        <f>payesh!J21</f>
        <v>کژال صیادی</v>
      </c>
      <c r="S11" s="172">
        <f>payesh!$J$55</f>
        <v>1500000</v>
      </c>
      <c r="T11" s="187" t="str">
        <f>payesh!J64</f>
        <v>94/11/20</v>
      </c>
      <c r="U11" s="172">
        <f>payesh!$J$56</f>
        <v>1500000</v>
      </c>
      <c r="V11" s="187" t="str">
        <f>payesh!J65</f>
        <v>95/3/19</v>
      </c>
      <c r="W11" s="172" t="str">
        <f>payesh!J78</f>
        <v>94/10/28</v>
      </c>
      <c r="X11" s="172">
        <f>payesh!J79</f>
        <v>88</v>
      </c>
      <c r="Y11" s="172">
        <f>payesh!$J$83</f>
        <v>0</v>
      </c>
      <c r="Z11" s="172">
        <f>payesh!$J$84</f>
        <v>0</v>
      </c>
      <c r="AA11" s="172">
        <f>payesh!J86</f>
        <v>225000000</v>
      </c>
      <c r="AB11" s="172">
        <f>payesh!J153</f>
        <v>0</v>
      </c>
      <c r="AC11" s="172">
        <f>payesh!J155</f>
        <v>0</v>
      </c>
      <c r="AD11" s="172">
        <f>payesh!J157</f>
        <v>0</v>
      </c>
      <c r="AE11" s="172">
        <f>payesh!J159</f>
        <v>0</v>
      </c>
      <c r="AF11" s="172">
        <f>payesh!J161</f>
        <v>0</v>
      </c>
      <c r="AG11" s="172">
        <f>payesh!J163</f>
        <v>0</v>
      </c>
      <c r="AH11" s="172">
        <f>payesh!J165</f>
        <v>0</v>
      </c>
      <c r="AI11" s="172">
        <f>payesh!J167</f>
        <v>0</v>
      </c>
      <c r="AJ11" s="172">
        <f>payesh!J169</f>
        <v>0</v>
      </c>
      <c r="AK11" s="175">
        <f>payesh!J171</f>
        <v>0</v>
      </c>
    </row>
    <row r="12" spans="2:38" ht="18.75" thickBot="1" x14ac:dyDescent="0.3">
      <c r="B12" s="176">
        <f>payesh!K7</f>
        <v>7</v>
      </c>
      <c r="C12" s="164" t="str">
        <f>payesh!K3</f>
        <v>کردستان</v>
      </c>
      <c r="D12" s="164" t="str">
        <f>payesh!K4</f>
        <v>دهگلان</v>
      </c>
      <c r="E12" s="164" t="str">
        <f>payesh!K5</f>
        <v>میرکی</v>
      </c>
      <c r="F12" s="164" t="str">
        <f>payesh!K6</f>
        <v>پرند</v>
      </c>
      <c r="G12" s="164" t="str">
        <f>payesh!K10</f>
        <v>مرکز نشاط</v>
      </c>
      <c r="H12" s="164" t="str">
        <f>payesh!K13</f>
        <v>سوسن خوشنواز</v>
      </c>
      <c r="I12" s="165">
        <f>payesh!K14</f>
        <v>9182838201</v>
      </c>
      <c r="J12" s="164" t="str">
        <f>payesh!K9</f>
        <v>فرزین امانی</v>
      </c>
      <c r="K12" s="164" t="str">
        <f>payesh!K18</f>
        <v>ت5</v>
      </c>
      <c r="L12" s="164" t="str">
        <f>payesh!K8</f>
        <v>فعال</v>
      </c>
      <c r="M12" s="164">
        <f>payesh!K46</f>
        <v>0</v>
      </c>
      <c r="N12" s="165">
        <f>payesh!K17</f>
        <v>757344430</v>
      </c>
      <c r="O12" s="165">
        <f>payesh!K16</f>
        <v>0</v>
      </c>
      <c r="P12" s="164" t="str">
        <f>payesh!K19</f>
        <v>ذلیخا میرکی</v>
      </c>
      <c r="Q12" s="164" t="str">
        <f>payesh!K20</f>
        <v>فرشته عزیزی</v>
      </c>
      <c r="R12" s="164" t="str">
        <f>payesh!K21</f>
        <v>شادی میرکی</v>
      </c>
      <c r="S12" s="164">
        <f>payesh!$K$55</f>
        <v>15000000</v>
      </c>
      <c r="T12" s="186" t="str">
        <f>payesh!K64</f>
        <v>95/3/24</v>
      </c>
      <c r="U12" s="164">
        <f>payesh!$K$56</f>
        <v>0</v>
      </c>
      <c r="V12" s="186">
        <f>payesh!K65</f>
        <v>0</v>
      </c>
      <c r="W12" s="164" t="str">
        <f>payesh!K78</f>
        <v>94/11/1</v>
      </c>
      <c r="X12" s="164">
        <f>payesh!K79</f>
        <v>70</v>
      </c>
      <c r="Y12" s="164">
        <f>payesh!$K$83</f>
        <v>0</v>
      </c>
      <c r="Z12" s="164">
        <f>payesh!$K$84</f>
        <v>0</v>
      </c>
      <c r="AA12" s="164">
        <f>payesh!K86</f>
        <v>210000000</v>
      </c>
      <c r="AB12" s="164">
        <f>payesh!K153</f>
        <v>0</v>
      </c>
      <c r="AC12" s="164">
        <f>payesh!K155</f>
        <v>0</v>
      </c>
      <c r="AD12" s="164">
        <f>payesh!K157</f>
        <v>0</v>
      </c>
      <c r="AE12" s="164">
        <f>payesh!K159</f>
        <v>0</v>
      </c>
      <c r="AF12" s="164">
        <f>payesh!K161</f>
        <v>0</v>
      </c>
      <c r="AG12" s="164">
        <f>payesh!K163</f>
        <v>0</v>
      </c>
      <c r="AH12" s="164">
        <f>payesh!K165</f>
        <v>0</v>
      </c>
      <c r="AI12" s="164">
        <f>payesh!K167</f>
        <v>0</v>
      </c>
      <c r="AJ12" s="164">
        <f>payesh!K169</f>
        <v>0</v>
      </c>
      <c r="AK12" s="167">
        <f>payesh!K171</f>
        <v>0</v>
      </c>
    </row>
    <row r="13" spans="2:38" ht="18.75" thickBot="1" x14ac:dyDescent="0.3">
      <c r="B13" s="169">
        <f>payesh!L7</f>
        <v>8</v>
      </c>
      <c r="C13" s="172" t="str">
        <f>payesh!L3</f>
        <v>کردستان</v>
      </c>
      <c r="D13" s="172" t="str">
        <f>payesh!L4</f>
        <v>دهگلان</v>
      </c>
      <c r="E13" s="172" t="str">
        <f>payesh!L5</f>
        <v>میرکی</v>
      </c>
      <c r="F13" s="172" t="str">
        <f>payesh!L6</f>
        <v>بهار</v>
      </c>
      <c r="G13" s="172" t="str">
        <f>payesh!L10</f>
        <v>مرکز نشاط</v>
      </c>
      <c r="H13" s="172" t="str">
        <f>payesh!L13</f>
        <v>نسرین زارعی</v>
      </c>
      <c r="I13" s="173">
        <f>payesh!L14</f>
        <v>9366393865</v>
      </c>
      <c r="J13" s="172" t="str">
        <f>payesh!L9</f>
        <v>فرزین امانی</v>
      </c>
      <c r="K13" s="172" t="str">
        <f>payesh!L18</f>
        <v>ت5</v>
      </c>
      <c r="L13" s="172" t="str">
        <f>payesh!L8</f>
        <v>فعال</v>
      </c>
      <c r="M13" s="172">
        <f>payesh!L46</f>
        <v>0</v>
      </c>
      <c r="N13" s="173">
        <f>payesh!L17</f>
        <v>757331464</v>
      </c>
      <c r="O13" s="173">
        <f>payesh!L16</f>
        <v>0</v>
      </c>
      <c r="P13" s="172" t="str">
        <f>payesh!L19</f>
        <v>شهین یوسفی</v>
      </c>
      <c r="Q13" s="172" t="str">
        <f>payesh!L20</f>
        <v>سارا رحیمی</v>
      </c>
      <c r="R13" s="172" t="str">
        <f>payesh!L21</f>
        <v>چیمن میرکی</v>
      </c>
      <c r="S13" s="172">
        <f>payesh!$L$55</f>
        <v>0</v>
      </c>
      <c r="T13" s="187">
        <f>payesh!L64</f>
        <v>0</v>
      </c>
      <c r="U13" s="172">
        <f>payesh!$L$56</f>
        <v>0</v>
      </c>
      <c r="V13" s="187">
        <f>payesh!L65</f>
        <v>0</v>
      </c>
      <c r="W13" s="172" t="str">
        <f>payesh!L78</f>
        <v>94/11/1</v>
      </c>
      <c r="X13" s="172">
        <f>payesh!L79</f>
        <v>84</v>
      </c>
      <c r="Y13" s="172">
        <f>payesh!$L$83</f>
        <v>0</v>
      </c>
      <c r="Z13" s="172">
        <f>payesh!$L$84</f>
        <v>0</v>
      </c>
      <c r="AA13" s="172">
        <f>payesh!L86</f>
        <v>240000000</v>
      </c>
      <c r="AB13" s="172">
        <f>payesh!L153</f>
        <v>0</v>
      </c>
      <c r="AC13" s="172">
        <f>payesh!L155</f>
        <v>0</v>
      </c>
      <c r="AD13" s="172">
        <f>payesh!L157</f>
        <v>0</v>
      </c>
      <c r="AE13" s="172">
        <f>payesh!L159</f>
        <v>0</v>
      </c>
      <c r="AF13" s="172">
        <f>payesh!L161</f>
        <v>0</v>
      </c>
      <c r="AG13" s="172">
        <f>payesh!L163</f>
        <v>0</v>
      </c>
      <c r="AH13" s="172">
        <f>payesh!L165</f>
        <v>0</v>
      </c>
      <c r="AI13" s="172">
        <f>payesh!L167</f>
        <v>0</v>
      </c>
      <c r="AJ13" s="172">
        <f>payesh!L169</f>
        <v>0</v>
      </c>
      <c r="AK13" s="175">
        <f>payesh!L171</f>
        <v>0</v>
      </c>
    </row>
    <row r="14" spans="2:38" ht="18.75" thickBot="1" x14ac:dyDescent="0.3">
      <c r="B14" s="176">
        <f>payesh!M7</f>
        <v>9</v>
      </c>
      <c r="C14" s="164" t="str">
        <f>payesh!M3</f>
        <v>کردستان</v>
      </c>
      <c r="D14" s="164" t="str">
        <f>payesh!M4</f>
        <v>دهگلان</v>
      </c>
      <c r="E14" s="164" t="str">
        <f>payesh!M5</f>
        <v>علی آباد لوچ</v>
      </c>
      <c r="F14" s="164" t="str">
        <f>payesh!M6</f>
        <v>پناه</v>
      </c>
      <c r="G14" s="164" t="str">
        <f>payesh!M10</f>
        <v>مرکز نشاط</v>
      </c>
      <c r="H14" s="164" t="str">
        <f>payesh!M13</f>
        <v>پرستو فعله گری</v>
      </c>
      <c r="I14" s="165">
        <f>payesh!M14</f>
        <v>9189775528</v>
      </c>
      <c r="J14" s="164" t="str">
        <f>payesh!M9</f>
        <v>فرزین امانی</v>
      </c>
      <c r="K14" s="164" t="str">
        <f>payesh!M18</f>
        <v>ت4</v>
      </c>
      <c r="L14" s="164" t="str">
        <f>payesh!M8</f>
        <v>فعال</v>
      </c>
      <c r="M14" s="164">
        <f>payesh!M46</f>
        <v>0</v>
      </c>
      <c r="N14" s="165">
        <f>payesh!M17</f>
        <v>758456711</v>
      </c>
      <c r="O14" s="165">
        <f>payesh!M16</f>
        <v>0</v>
      </c>
      <c r="P14" s="164" t="str">
        <f>payesh!M19</f>
        <v>زینب رستمی</v>
      </c>
      <c r="Q14" s="164" t="str">
        <f>payesh!M20</f>
        <v>خاطره ساعدی</v>
      </c>
      <c r="R14" s="164" t="str">
        <f>payesh!M21</f>
        <v xml:space="preserve">شایسته ویسیان </v>
      </c>
      <c r="S14" s="164">
        <f>payesh!$M$55</f>
        <v>0</v>
      </c>
      <c r="T14" s="186">
        <f>payesh!M64</f>
        <v>0</v>
      </c>
      <c r="U14" s="164">
        <f>payesh!$M$56</f>
        <v>0</v>
      </c>
      <c r="V14" s="186">
        <f>payesh!M65</f>
        <v>0</v>
      </c>
      <c r="W14" s="164" t="str">
        <f>payesh!M78</f>
        <v>94/11/10</v>
      </c>
      <c r="X14" s="164">
        <f>payesh!M79</f>
        <v>81</v>
      </c>
      <c r="Y14" s="164">
        <f>payesh!$M$83</f>
        <v>0</v>
      </c>
      <c r="Z14" s="164">
        <f>payesh!$M$84</f>
        <v>0</v>
      </c>
      <c r="AA14" s="164">
        <f>payesh!M86</f>
        <v>250000000</v>
      </c>
      <c r="AB14" s="164">
        <f>payesh!M153</f>
        <v>0</v>
      </c>
      <c r="AC14" s="164">
        <f>payesh!M155</f>
        <v>0</v>
      </c>
      <c r="AD14" s="164">
        <f>payesh!M157</f>
        <v>0</v>
      </c>
      <c r="AE14" s="164">
        <f>payesh!M159</f>
        <v>0</v>
      </c>
      <c r="AF14" s="164">
        <f>payesh!M161</f>
        <v>0</v>
      </c>
      <c r="AG14" s="164">
        <f>payesh!M163</f>
        <v>0</v>
      </c>
      <c r="AH14" s="164">
        <f>payesh!M165</f>
        <v>0</v>
      </c>
      <c r="AI14" s="164">
        <f>payesh!M167</f>
        <v>0</v>
      </c>
      <c r="AJ14" s="164">
        <f>payesh!M169</f>
        <v>0</v>
      </c>
      <c r="AK14" s="167">
        <f>payesh!M171</f>
        <v>0</v>
      </c>
    </row>
    <row r="15" spans="2:38" ht="18.75" thickBot="1" x14ac:dyDescent="0.3">
      <c r="B15" s="169" t="e">
        <f>payesh!#REF!</f>
        <v>#REF!</v>
      </c>
      <c r="C15" s="172" t="e">
        <f>payesh!#REF!</f>
        <v>#REF!</v>
      </c>
      <c r="D15" s="172" t="e">
        <f>payesh!#REF!</f>
        <v>#REF!</v>
      </c>
      <c r="E15" s="172" t="e">
        <f>payesh!#REF!</f>
        <v>#REF!</v>
      </c>
      <c r="F15" s="172" t="e">
        <f>payesh!#REF!</f>
        <v>#REF!</v>
      </c>
      <c r="G15" s="172" t="e">
        <f>payesh!#REF!</f>
        <v>#REF!</v>
      </c>
      <c r="H15" s="172" t="e">
        <f>payesh!#REF!</f>
        <v>#REF!</v>
      </c>
      <c r="I15" s="173" t="e">
        <f>payesh!#REF!</f>
        <v>#REF!</v>
      </c>
      <c r="J15" s="172" t="e">
        <f>payesh!#REF!</f>
        <v>#REF!</v>
      </c>
      <c r="K15" s="172" t="e">
        <f>payesh!#REF!</f>
        <v>#REF!</v>
      </c>
      <c r="L15" s="172" t="e">
        <f>payesh!#REF!</f>
        <v>#REF!</v>
      </c>
      <c r="M15" s="172" t="e">
        <f>payesh!#REF!</f>
        <v>#REF!</v>
      </c>
      <c r="N15" s="173" t="e">
        <f>payesh!#REF!</f>
        <v>#REF!</v>
      </c>
      <c r="O15" s="173" t="e">
        <f>payesh!#REF!</f>
        <v>#REF!</v>
      </c>
      <c r="P15" s="172" t="e">
        <f>payesh!#REF!</f>
        <v>#REF!</v>
      </c>
      <c r="Q15" s="172" t="e">
        <f>payesh!#REF!</f>
        <v>#REF!</v>
      </c>
      <c r="R15" s="172" t="e">
        <f>payesh!#REF!</f>
        <v>#REF!</v>
      </c>
      <c r="S15" s="172" t="e">
        <f>payesh!#REF!</f>
        <v>#REF!</v>
      </c>
      <c r="T15" s="187" t="e">
        <f>payesh!#REF!</f>
        <v>#REF!</v>
      </c>
      <c r="U15" s="172" t="e">
        <f>payesh!#REF!</f>
        <v>#REF!</v>
      </c>
      <c r="V15" s="187" t="e">
        <f>payesh!#REF!</f>
        <v>#REF!</v>
      </c>
      <c r="W15" s="172" t="e">
        <f>payesh!#REF!</f>
        <v>#REF!</v>
      </c>
      <c r="X15" s="172" t="e">
        <f>payesh!#REF!</f>
        <v>#REF!</v>
      </c>
      <c r="Y15" s="172" t="e">
        <f>payesh!#REF!</f>
        <v>#REF!</v>
      </c>
      <c r="Z15" s="172" t="e">
        <f>payesh!#REF!</f>
        <v>#REF!</v>
      </c>
      <c r="AA15" s="172" t="e">
        <f>payesh!#REF!</f>
        <v>#REF!</v>
      </c>
      <c r="AB15" s="172" t="e">
        <f>payesh!#REF!</f>
        <v>#REF!</v>
      </c>
      <c r="AC15" s="172" t="e">
        <f>payesh!#REF!</f>
        <v>#REF!</v>
      </c>
      <c r="AD15" s="172" t="e">
        <f>payesh!#REF!</f>
        <v>#REF!</v>
      </c>
      <c r="AE15" s="172" t="e">
        <f>payesh!#REF!</f>
        <v>#REF!</v>
      </c>
      <c r="AF15" s="172" t="e">
        <f>payesh!#REF!</f>
        <v>#REF!</v>
      </c>
      <c r="AG15" s="172" t="e">
        <f>payesh!#REF!</f>
        <v>#REF!</v>
      </c>
      <c r="AH15" s="172" t="e">
        <f>payesh!#REF!</f>
        <v>#REF!</v>
      </c>
      <c r="AI15" s="172" t="e">
        <f>payesh!#REF!</f>
        <v>#REF!</v>
      </c>
      <c r="AJ15" s="172" t="e">
        <f>payesh!#REF!</f>
        <v>#REF!</v>
      </c>
      <c r="AK15" s="175" t="e">
        <f>payesh!#REF!</f>
        <v>#REF!</v>
      </c>
    </row>
    <row r="16" spans="2:38" ht="18.75" thickBot="1" x14ac:dyDescent="0.3">
      <c r="B16" s="176">
        <f>payesh!N7</f>
        <v>10</v>
      </c>
      <c r="C16" s="164" t="str">
        <f>payesh!N3</f>
        <v>کردستان</v>
      </c>
      <c r="D16" s="164" t="str">
        <f>payesh!N4</f>
        <v>دهگلان</v>
      </c>
      <c r="E16" s="164" t="str">
        <f>payesh!N5</f>
        <v>آلی پینک</v>
      </c>
      <c r="F16" s="164" t="str">
        <f>payesh!N6</f>
        <v>ئالا</v>
      </c>
      <c r="G16" s="164" t="str">
        <f>payesh!N10</f>
        <v>مرکز نشاط</v>
      </c>
      <c r="H16" s="164" t="str">
        <f>payesh!N13</f>
        <v>سوسن خوشنواز</v>
      </c>
      <c r="I16" s="165">
        <f>payesh!N14</f>
        <v>9182838201</v>
      </c>
      <c r="J16" s="164" t="str">
        <f>payesh!N9</f>
        <v>فرزین امانی</v>
      </c>
      <c r="K16" s="164" t="str">
        <f>payesh!N18</f>
        <v>پ13</v>
      </c>
      <c r="L16" s="164" t="str">
        <f>payesh!N8</f>
        <v>فعال</v>
      </c>
      <c r="M16" s="164">
        <f>payesh!N46</f>
        <v>0</v>
      </c>
      <c r="N16" s="165">
        <f>payesh!N17</f>
        <v>761421332</v>
      </c>
      <c r="O16" s="165">
        <f>payesh!N16</f>
        <v>0</v>
      </c>
      <c r="P16" s="164" t="str">
        <f>payesh!N19</f>
        <v>سمیه حسین پناهی</v>
      </c>
      <c r="Q16" s="164" t="str">
        <f>payesh!N20</f>
        <v>زلیخا زندی</v>
      </c>
      <c r="R16" s="164" t="str">
        <f>payesh!N21</f>
        <v>سیران زندی</v>
      </c>
      <c r="S16" s="164">
        <f>payesh!$N$55</f>
        <v>0</v>
      </c>
      <c r="T16" s="186">
        <f>payesh!N64</f>
        <v>0</v>
      </c>
      <c r="U16" s="164">
        <f>payesh!$N$56</f>
        <v>0</v>
      </c>
      <c r="V16" s="186">
        <f>payesh!N65</f>
        <v>0</v>
      </c>
      <c r="W16" s="164" t="str">
        <f>payesh!N78</f>
        <v>95/3/1</v>
      </c>
      <c r="X16" s="164">
        <f>payesh!N79</f>
        <v>79</v>
      </c>
      <c r="Y16" s="164">
        <f>payesh!$N$83</f>
        <v>0</v>
      </c>
      <c r="Z16" s="164">
        <f>payesh!$N$84</f>
        <v>0</v>
      </c>
      <c r="AA16" s="164">
        <f>payesh!N86</f>
        <v>0</v>
      </c>
      <c r="AB16" s="164">
        <f>payesh!N153</f>
        <v>0</v>
      </c>
      <c r="AC16" s="164">
        <f>payesh!N155</f>
        <v>0</v>
      </c>
      <c r="AD16" s="164">
        <f>payesh!N157</f>
        <v>0</v>
      </c>
      <c r="AE16" s="164">
        <f>payesh!N159</f>
        <v>0</v>
      </c>
      <c r="AF16" s="164">
        <f>payesh!N161</f>
        <v>0</v>
      </c>
      <c r="AG16" s="164">
        <f>payesh!N163</f>
        <v>0</v>
      </c>
      <c r="AH16" s="164">
        <f>payesh!N165</f>
        <v>0</v>
      </c>
      <c r="AI16" s="164">
        <f>payesh!N167</f>
        <v>0</v>
      </c>
      <c r="AJ16" s="164">
        <f>payesh!N169</f>
        <v>0</v>
      </c>
      <c r="AK16" s="167">
        <f>payesh!N171</f>
        <v>0</v>
      </c>
    </row>
    <row r="17" spans="2:37" ht="18.75" thickBot="1" x14ac:dyDescent="0.3">
      <c r="B17" s="169">
        <f>payesh!O7</f>
        <v>11</v>
      </c>
      <c r="C17" s="172" t="str">
        <f>payesh!O3</f>
        <v>کردستان</v>
      </c>
      <c r="D17" s="172" t="str">
        <f>payesh!O4</f>
        <v>دهگلان</v>
      </c>
      <c r="E17" s="172" t="str">
        <f>payesh!O5</f>
        <v>هلیز آباد</v>
      </c>
      <c r="F17" s="172" t="str">
        <f>payesh!O6</f>
        <v>روژان</v>
      </c>
      <c r="G17" s="172" t="str">
        <f>payesh!O10</f>
        <v>مرکز نشاط</v>
      </c>
      <c r="H17" s="172" t="str">
        <f>payesh!O13</f>
        <v>نسرین زارعی</v>
      </c>
      <c r="I17" s="173">
        <f>payesh!O14</f>
        <v>9366393865</v>
      </c>
      <c r="J17" s="172" t="str">
        <f>payesh!O9</f>
        <v>فرزین امانی</v>
      </c>
      <c r="K17" s="172" t="str">
        <f>payesh!O18</f>
        <v>پ</v>
      </c>
      <c r="L17" s="172" t="str">
        <f>payesh!O8</f>
        <v>فعال</v>
      </c>
      <c r="M17" s="172">
        <f>payesh!O46</f>
        <v>0</v>
      </c>
      <c r="N17" s="173">
        <f>payesh!O17</f>
        <v>762169539</v>
      </c>
      <c r="O17" s="173">
        <f>payesh!O16</f>
        <v>0</v>
      </c>
      <c r="P17" s="172" t="str">
        <f>payesh!O19</f>
        <v>شب بو علی مرادی</v>
      </c>
      <c r="Q17" s="172" t="str">
        <f>payesh!O20</f>
        <v>فراست زارعی</v>
      </c>
      <c r="R17" s="172" t="str">
        <f>payesh!O21</f>
        <v>هدی حسینی</v>
      </c>
      <c r="S17" s="172">
        <f>payesh!$O$55</f>
        <v>0</v>
      </c>
      <c r="T17" s="187">
        <f>payesh!O64</f>
        <v>0</v>
      </c>
      <c r="U17" s="172">
        <f>payesh!$O$56</f>
        <v>0</v>
      </c>
      <c r="V17" s="187">
        <f>payesh!O65</f>
        <v>0</v>
      </c>
      <c r="W17" s="172">
        <f>payesh!O78</f>
        <v>0</v>
      </c>
      <c r="X17" s="172">
        <f>payesh!O79</f>
        <v>0</v>
      </c>
      <c r="Y17" s="172">
        <f>payesh!$O$83</f>
        <v>0</v>
      </c>
      <c r="Z17" s="172">
        <f>payesh!$O$84</f>
        <v>0</v>
      </c>
      <c r="AA17" s="172">
        <f>payesh!O86</f>
        <v>0</v>
      </c>
      <c r="AB17" s="172">
        <f>payesh!O153</f>
        <v>0</v>
      </c>
      <c r="AC17" s="172">
        <f>payesh!O155</f>
        <v>0</v>
      </c>
      <c r="AD17" s="172">
        <f>payesh!O157</f>
        <v>0</v>
      </c>
      <c r="AE17" s="172">
        <f>payesh!O159</f>
        <v>0</v>
      </c>
      <c r="AF17" s="172">
        <f>payesh!O161</f>
        <v>0</v>
      </c>
      <c r="AG17" s="172">
        <f>payesh!O163</f>
        <v>0</v>
      </c>
      <c r="AH17" s="172">
        <f>payesh!O165</f>
        <v>0</v>
      </c>
      <c r="AI17" s="172">
        <f>payesh!O167</f>
        <v>0</v>
      </c>
      <c r="AJ17" s="172">
        <f>payesh!O169</f>
        <v>0</v>
      </c>
      <c r="AK17" s="175">
        <f>payesh!O171</f>
        <v>0</v>
      </c>
    </row>
    <row r="18" spans="2:37" ht="18.75" thickBot="1" x14ac:dyDescent="0.3">
      <c r="B18" s="176">
        <f>payesh!P7</f>
        <v>12</v>
      </c>
      <c r="C18" s="164" t="str">
        <f>payesh!P3</f>
        <v>کردستان</v>
      </c>
      <c r="D18" s="164" t="str">
        <f>payesh!P4</f>
        <v>دهگلان</v>
      </c>
      <c r="E18" s="164" t="str">
        <f>payesh!P5</f>
        <v>تاته رشید</v>
      </c>
      <c r="F18" s="164" t="str">
        <f>payesh!P6</f>
        <v>یاسین</v>
      </c>
      <c r="G18" s="164" t="str">
        <f>payesh!P10</f>
        <v>مرکز نشاط</v>
      </c>
      <c r="H18" s="164" t="str">
        <f>payesh!P13</f>
        <v>پرستو فعله گری</v>
      </c>
      <c r="I18" s="165">
        <f>payesh!P14</f>
        <v>9189775528</v>
      </c>
      <c r="J18" s="164" t="str">
        <f>payesh!P9</f>
        <v>فرزین امانی</v>
      </c>
      <c r="K18" s="164" t="str">
        <f>payesh!P18</f>
        <v>ت4</v>
      </c>
      <c r="L18" s="164" t="str">
        <f>payesh!P8</f>
        <v>فعال</v>
      </c>
      <c r="M18" s="164">
        <f>payesh!P46</f>
        <v>0</v>
      </c>
      <c r="N18" s="165">
        <f>payesh!P17</f>
        <v>763323659</v>
      </c>
      <c r="O18" s="165">
        <f>payesh!P16</f>
        <v>0</v>
      </c>
      <c r="P18" s="164" t="str">
        <f>payesh!P19</f>
        <v>منیجه زندی</v>
      </c>
      <c r="Q18" s="164" t="str">
        <f>payesh!P20</f>
        <v>نسترن کریمی</v>
      </c>
      <c r="R18" s="164" t="str">
        <f>payesh!P21</f>
        <v>سنایت زندی</v>
      </c>
      <c r="S18" s="164">
        <f>payesh!$P$55</f>
        <v>0</v>
      </c>
      <c r="T18" s="186">
        <f>payesh!P64</f>
        <v>0</v>
      </c>
      <c r="U18" s="164">
        <f>payesh!$P$56</f>
        <v>0</v>
      </c>
      <c r="V18" s="186">
        <f>payesh!P65</f>
        <v>0</v>
      </c>
      <c r="W18" s="164" t="str">
        <f>payesh!P78</f>
        <v>94/12/1</v>
      </c>
      <c r="X18" s="164">
        <f>payesh!P79</f>
        <v>85</v>
      </c>
      <c r="Y18" s="164">
        <f>payesh!$P$83</f>
        <v>0</v>
      </c>
      <c r="Z18" s="164">
        <f>payesh!$P$84</f>
        <v>0</v>
      </c>
      <c r="AA18" s="164">
        <f>payesh!P86</f>
        <v>185000000</v>
      </c>
      <c r="AB18" s="164">
        <f>payesh!P153</f>
        <v>0</v>
      </c>
      <c r="AC18" s="164">
        <f>payesh!P155</f>
        <v>0</v>
      </c>
      <c r="AD18" s="164">
        <f>payesh!P157</f>
        <v>0</v>
      </c>
      <c r="AE18" s="164">
        <f>payesh!P159</f>
        <v>0</v>
      </c>
      <c r="AF18" s="164">
        <f>payesh!P161</f>
        <v>0</v>
      </c>
      <c r="AG18" s="164">
        <f>payesh!P163</f>
        <v>0</v>
      </c>
      <c r="AH18" s="164">
        <f>payesh!P165</f>
        <v>0</v>
      </c>
      <c r="AI18" s="164">
        <f>payesh!P167</f>
        <v>0</v>
      </c>
      <c r="AJ18" s="164">
        <f>payesh!P169</f>
        <v>0</v>
      </c>
      <c r="AK18" s="167">
        <f>payesh!P171</f>
        <v>0</v>
      </c>
    </row>
    <row r="19" spans="2:37" ht="18.75" thickBot="1" x14ac:dyDescent="0.3">
      <c r="B19" s="169">
        <f>payesh!Q7</f>
        <v>13</v>
      </c>
      <c r="C19" s="172" t="str">
        <f>payesh!Q3</f>
        <v>کردستان</v>
      </c>
      <c r="D19" s="172" t="str">
        <f>payesh!Q4</f>
        <v>دهگلان</v>
      </c>
      <c r="E19" s="172" t="str">
        <f>payesh!Q5</f>
        <v>تازه آباد قروچای</v>
      </c>
      <c r="F19" s="172" t="str">
        <f>payesh!Q6</f>
        <v>جوانا</v>
      </c>
      <c r="G19" s="172" t="str">
        <f>payesh!Q10</f>
        <v>مرکز نشاط</v>
      </c>
      <c r="H19" s="172" t="str">
        <f>payesh!Q13</f>
        <v>سوسن خوشنواز</v>
      </c>
      <c r="I19" s="173">
        <f>payesh!Q14</f>
        <v>9182838201</v>
      </c>
      <c r="J19" s="172" t="str">
        <f>payesh!Q9</f>
        <v>فرزین امانی</v>
      </c>
      <c r="K19" s="172" t="str">
        <f>payesh!Q18</f>
        <v>ت5</v>
      </c>
      <c r="L19" s="172" t="str">
        <f>payesh!Q8</f>
        <v>فعال</v>
      </c>
      <c r="M19" s="172">
        <f>payesh!Q46</f>
        <v>0</v>
      </c>
      <c r="N19" s="173">
        <f>payesh!Q17</f>
        <v>763754993</v>
      </c>
      <c r="O19" s="173">
        <f>payesh!Q16</f>
        <v>0</v>
      </c>
      <c r="P19" s="172" t="str">
        <f>payesh!Q19</f>
        <v>والیه صادقی</v>
      </c>
      <c r="Q19" s="172" t="str">
        <f>payesh!Q20</f>
        <v>ناهیده حسین پناهی</v>
      </c>
      <c r="R19" s="172" t="str">
        <f>payesh!Q21</f>
        <v>ژاله حسین پناهی</v>
      </c>
      <c r="S19" s="172">
        <f>payesh!$Q$55</f>
        <v>0</v>
      </c>
      <c r="T19" s="187">
        <f>payesh!Q64</f>
        <v>0</v>
      </c>
      <c r="U19" s="172">
        <f>payesh!$Q$56</f>
        <v>0</v>
      </c>
      <c r="V19" s="187">
        <f>payesh!Q65</f>
        <v>0</v>
      </c>
      <c r="W19" s="172" t="str">
        <f>payesh!Q78</f>
        <v>95/1/16</v>
      </c>
      <c r="X19" s="172">
        <f>payesh!Q79</f>
        <v>86</v>
      </c>
      <c r="Y19" s="172">
        <f>payesh!$Q$83</f>
        <v>0</v>
      </c>
      <c r="Z19" s="172">
        <f>payesh!$Q$84</f>
        <v>0</v>
      </c>
      <c r="AA19" s="172">
        <f>payesh!Q86</f>
        <v>270000000</v>
      </c>
      <c r="AB19" s="172">
        <f>payesh!Q153</f>
        <v>0</v>
      </c>
      <c r="AC19" s="172">
        <f>payesh!Q155</f>
        <v>0</v>
      </c>
      <c r="AD19" s="172">
        <f>payesh!Q157</f>
        <v>0</v>
      </c>
      <c r="AE19" s="172">
        <f>payesh!Q159</f>
        <v>0</v>
      </c>
      <c r="AF19" s="172">
        <f>payesh!Q161</f>
        <v>0</v>
      </c>
      <c r="AG19" s="172">
        <f>payesh!Q163</f>
        <v>0</v>
      </c>
      <c r="AH19" s="172">
        <f>payesh!Q165</f>
        <v>0</v>
      </c>
      <c r="AI19" s="172">
        <f>payesh!Q167</f>
        <v>0</v>
      </c>
      <c r="AJ19" s="172">
        <f>payesh!Q169</f>
        <v>0</v>
      </c>
      <c r="AK19" s="175">
        <f>payesh!Q171</f>
        <v>0</v>
      </c>
    </row>
    <row r="20" spans="2:37" ht="18.75" thickBot="1" x14ac:dyDescent="0.3">
      <c r="B20" s="176" t="e">
        <f>payesh!#REF!</f>
        <v>#REF!</v>
      </c>
      <c r="C20" s="164" t="e">
        <f>payesh!#REF!</f>
        <v>#REF!</v>
      </c>
      <c r="D20" s="164" t="e">
        <f>payesh!#REF!</f>
        <v>#REF!</v>
      </c>
      <c r="E20" s="164" t="e">
        <f>payesh!#REF!</f>
        <v>#REF!</v>
      </c>
      <c r="F20" s="164" t="e">
        <f>payesh!#REF!</f>
        <v>#REF!</v>
      </c>
      <c r="G20" s="164" t="e">
        <f>payesh!#REF!</f>
        <v>#REF!</v>
      </c>
      <c r="H20" s="164" t="e">
        <f>payesh!#REF!</f>
        <v>#REF!</v>
      </c>
      <c r="I20" s="165" t="e">
        <f>payesh!#REF!</f>
        <v>#REF!</v>
      </c>
      <c r="J20" s="164" t="e">
        <f>payesh!#REF!</f>
        <v>#REF!</v>
      </c>
      <c r="K20" s="164" t="e">
        <f>payesh!#REF!</f>
        <v>#REF!</v>
      </c>
      <c r="L20" s="164" t="e">
        <f>payesh!#REF!</f>
        <v>#REF!</v>
      </c>
      <c r="M20" s="164" t="e">
        <f>payesh!#REF!</f>
        <v>#REF!</v>
      </c>
      <c r="N20" s="165" t="e">
        <f>payesh!#REF!</f>
        <v>#REF!</v>
      </c>
      <c r="O20" s="165" t="e">
        <f>payesh!#REF!</f>
        <v>#REF!</v>
      </c>
      <c r="P20" s="164" t="e">
        <f>payesh!#REF!</f>
        <v>#REF!</v>
      </c>
      <c r="Q20" s="164" t="e">
        <f>payesh!#REF!</f>
        <v>#REF!</v>
      </c>
      <c r="R20" s="164" t="e">
        <f>payesh!#REF!</f>
        <v>#REF!</v>
      </c>
      <c r="S20" s="164" t="e">
        <f>payesh!#REF!</f>
        <v>#REF!</v>
      </c>
      <c r="T20" s="186" t="e">
        <f>payesh!#REF!</f>
        <v>#REF!</v>
      </c>
      <c r="U20" s="164" t="e">
        <f>payesh!#REF!</f>
        <v>#REF!</v>
      </c>
      <c r="V20" s="186" t="e">
        <f>payesh!#REF!</f>
        <v>#REF!</v>
      </c>
      <c r="W20" s="164" t="e">
        <f>payesh!#REF!</f>
        <v>#REF!</v>
      </c>
      <c r="X20" s="164" t="e">
        <f>payesh!#REF!</f>
        <v>#REF!</v>
      </c>
      <c r="Y20" s="164" t="e">
        <f>payesh!#REF!</f>
        <v>#REF!</v>
      </c>
      <c r="Z20" s="164" t="e">
        <f>payesh!#REF!</f>
        <v>#REF!</v>
      </c>
      <c r="AA20" s="164" t="e">
        <f>payesh!#REF!</f>
        <v>#REF!</v>
      </c>
      <c r="AB20" s="164" t="e">
        <f>payesh!#REF!</f>
        <v>#REF!</v>
      </c>
      <c r="AC20" s="164" t="e">
        <f>payesh!#REF!</f>
        <v>#REF!</v>
      </c>
      <c r="AD20" s="164" t="e">
        <f>payesh!#REF!</f>
        <v>#REF!</v>
      </c>
      <c r="AE20" s="164" t="e">
        <f>payesh!#REF!</f>
        <v>#REF!</v>
      </c>
      <c r="AF20" s="164" t="e">
        <f>payesh!#REF!</f>
        <v>#REF!</v>
      </c>
      <c r="AG20" s="164" t="e">
        <f>payesh!#REF!</f>
        <v>#REF!</v>
      </c>
      <c r="AH20" s="164" t="e">
        <f>payesh!#REF!</f>
        <v>#REF!</v>
      </c>
      <c r="AI20" s="164" t="e">
        <f>payesh!#REF!</f>
        <v>#REF!</v>
      </c>
      <c r="AJ20" s="164" t="e">
        <f>payesh!#REF!</f>
        <v>#REF!</v>
      </c>
      <c r="AK20" s="167" t="e">
        <f>payesh!#REF!</f>
        <v>#REF!</v>
      </c>
    </row>
    <row r="21" spans="2:37" ht="18.75" thickBot="1" x14ac:dyDescent="0.3">
      <c r="B21" s="169" t="e">
        <f>payesh!#REF!</f>
        <v>#REF!</v>
      </c>
      <c r="C21" s="172" t="e">
        <f>payesh!#REF!</f>
        <v>#REF!</v>
      </c>
      <c r="D21" s="172" t="e">
        <f>payesh!#REF!</f>
        <v>#REF!</v>
      </c>
      <c r="E21" s="172" t="e">
        <f>payesh!#REF!</f>
        <v>#REF!</v>
      </c>
      <c r="F21" s="172" t="e">
        <f>payesh!#REF!</f>
        <v>#REF!</v>
      </c>
      <c r="G21" s="172" t="e">
        <f>payesh!#REF!</f>
        <v>#REF!</v>
      </c>
      <c r="H21" s="172" t="e">
        <f>payesh!#REF!</f>
        <v>#REF!</v>
      </c>
      <c r="I21" s="173" t="e">
        <f>payesh!#REF!</f>
        <v>#REF!</v>
      </c>
      <c r="J21" s="172" t="e">
        <f>payesh!#REF!</f>
        <v>#REF!</v>
      </c>
      <c r="K21" s="172" t="e">
        <f>payesh!#REF!</f>
        <v>#REF!</v>
      </c>
      <c r="L21" s="172" t="e">
        <f>payesh!#REF!</f>
        <v>#REF!</v>
      </c>
      <c r="M21" s="172" t="e">
        <f>payesh!#REF!</f>
        <v>#REF!</v>
      </c>
      <c r="N21" s="173" t="e">
        <f>payesh!#REF!</f>
        <v>#REF!</v>
      </c>
      <c r="O21" s="173" t="e">
        <f>payesh!#REF!</f>
        <v>#REF!</v>
      </c>
      <c r="P21" s="172" t="e">
        <f>payesh!#REF!</f>
        <v>#REF!</v>
      </c>
      <c r="Q21" s="172" t="e">
        <f>payesh!#REF!</f>
        <v>#REF!</v>
      </c>
      <c r="R21" s="172" t="e">
        <f>payesh!#REF!</f>
        <v>#REF!</v>
      </c>
      <c r="S21" s="172" t="e">
        <f>payesh!#REF!</f>
        <v>#REF!</v>
      </c>
      <c r="T21" s="187" t="e">
        <f>payesh!#REF!</f>
        <v>#REF!</v>
      </c>
      <c r="U21" s="172" t="e">
        <f>payesh!#REF!</f>
        <v>#REF!</v>
      </c>
      <c r="V21" s="187" t="e">
        <f>payesh!#REF!</f>
        <v>#REF!</v>
      </c>
      <c r="W21" s="172" t="e">
        <f>payesh!#REF!</f>
        <v>#REF!</v>
      </c>
      <c r="X21" s="172" t="e">
        <f>payesh!#REF!</f>
        <v>#REF!</v>
      </c>
      <c r="Y21" s="172" t="e">
        <f>payesh!#REF!</f>
        <v>#REF!</v>
      </c>
      <c r="Z21" s="172" t="e">
        <f>payesh!#REF!</f>
        <v>#REF!</v>
      </c>
      <c r="AA21" s="172" t="e">
        <f>payesh!#REF!</f>
        <v>#REF!</v>
      </c>
      <c r="AB21" s="172" t="e">
        <f>payesh!#REF!</f>
        <v>#REF!</v>
      </c>
      <c r="AC21" s="172" t="e">
        <f>payesh!#REF!</f>
        <v>#REF!</v>
      </c>
      <c r="AD21" s="172" t="e">
        <f>payesh!#REF!</f>
        <v>#REF!</v>
      </c>
      <c r="AE21" s="172" t="e">
        <f>payesh!#REF!</f>
        <v>#REF!</v>
      </c>
      <c r="AF21" s="172" t="e">
        <f>payesh!#REF!</f>
        <v>#REF!</v>
      </c>
      <c r="AG21" s="172" t="e">
        <f>payesh!#REF!</f>
        <v>#REF!</v>
      </c>
      <c r="AH21" s="172" t="e">
        <f>payesh!#REF!</f>
        <v>#REF!</v>
      </c>
      <c r="AI21" s="172" t="e">
        <f>payesh!#REF!</f>
        <v>#REF!</v>
      </c>
      <c r="AJ21" s="172" t="e">
        <f>payesh!#REF!</f>
        <v>#REF!</v>
      </c>
      <c r="AK21" s="175" t="e">
        <f>payesh!#REF!</f>
        <v>#REF!</v>
      </c>
    </row>
    <row r="22" spans="2:37" ht="18.75" thickBot="1" x14ac:dyDescent="0.3">
      <c r="B22" s="176">
        <f>payesh!R7</f>
        <v>14</v>
      </c>
      <c r="C22" s="164" t="str">
        <f>payesh!S3</f>
        <v>کردستان</v>
      </c>
      <c r="D22" s="164" t="str">
        <f>payesh!R4</f>
        <v>دهگلان</v>
      </c>
      <c r="E22" s="164" t="str">
        <f>payesh!R5</f>
        <v>قروچای</v>
      </c>
      <c r="F22" s="164" t="str">
        <f>payesh!R6</f>
        <v>ایمان</v>
      </c>
      <c r="G22" s="164" t="str">
        <f>payesh!R10</f>
        <v>مرکز نشاط</v>
      </c>
      <c r="H22" s="164" t="str">
        <f>payesh!R13</f>
        <v>نسرین زارعی</v>
      </c>
      <c r="I22" s="165">
        <f>payesh!R14</f>
        <v>9366393865</v>
      </c>
      <c r="J22" s="164" t="str">
        <f>payesh!R9</f>
        <v>فرزین امانی</v>
      </c>
      <c r="K22" s="164" t="str">
        <f>payesh!R18</f>
        <v>ت5</v>
      </c>
      <c r="L22" s="164" t="str">
        <f>payesh!R8</f>
        <v>فعال</v>
      </c>
      <c r="M22" s="164">
        <f>payesh!R46</f>
        <v>0</v>
      </c>
      <c r="N22" s="165">
        <f>payesh!R17</f>
        <v>766778536</v>
      </c>
      <c r="O22" s="165">
        <f>payesh!R16</f>
        <v>0</v>
      </c>
      <c r="P22" s="164" t="str">
        <f>payesh!R19</f>
        <v>گوهر حسین پناهی</v>
      </c>
      <c r="Q22" s="164" t="str">
        <f>payesh!R20</f>
        <v>مهران حسین پناهی</v>
      </c>
      <c r="R22" s="164" t="str">
        <f>payesh!R21</f>
        <v>بدریه کریمی</v>
      </c>
      <c r="S22" s="164">
        <f>payesh!$R$55</f>
        <v>0</v>
      </c>
      <c r="T22" s="186">
        <f>payesh!R64</f>
        <v>0</v>
      </c>
      <c r="U22" s="164">
        <f>payesh!$R$56</f>
        <v>0</v>
      </c>
      <c r="V22" s="186">
        <f>payesh!R65</f>
        <v>0</v>
      </c>
      <c r="W22" s="164" t="str">
        <f>payesh!R78</f>
        <v>95/1/16</v>
      </c>
      <c r="X22" s="164">
        <f>payesh!R79</f>
        <v>90</v>
      </c>
      <c r="Y22" s="164">
        <f>payesh!$R$83</f>
        <v>0</v>
      </c>
      <c r="Z22" s="164">
        <f>payesh!$R$84</f>
        <v>0</v>
      </c>
      <c r="AA22" s="164">
        <f>payesh!R86</f>
        <v>240000000</v>
      </c>
      <c r="AB22" s="164">
        <f>payesh!R153</f>
        <v>0</v>
      </c>
      <c r="AC22" s="164">
        <f>payesh!R155</f>
        <v>0</v>
      </c>
      <c r="AD22" s="164">
        <f>payesh!R157</f>
        <v>0</v>
      </c>
      <c r="AE22" s="164">
        <f>payesh!R159</f>
        <v>0</v>
      </c>
      <c r="AF22" s="164">
        <f>payesh!R161</f>
        <v>0</v>
      </c>
      <c r="AG22" s="164">
        <f>payesh!R163</f>
        <v>0</v>
      </c>
      <c r="AH22" s="164">
        <f>payesh!R165</f>
        <v>0</v>
      </c>
      <c r="AI22" s="164">
        <f>payesh!R167</f>
        <v>0</v>
      </c>
      <c r="AJ22" s="164">
        <f>payesh!R169</f>
        <v>0</v>
      </c>
      <c r="AK22" s="167">
        <f>payesh!R171</f>
        <v>0</v>
      </c>
    </row>
    <row r="23" spans="2:37" ht="18.75" thickBot="1" x14ac:dyDescent="0.3">
      <c r="B23" s="169">
        <f>payesh!S7</f>
        <v>15</v>
      </c>
      <c r="C23" s="172" t="str">
        <f>payesh!S3</f>
        <v>کردستان</v>
      </c>
      <c r="D23" s="172" t="str">
        <f>payesh!S4</f>
        <v>دهگلان</v>
      </c>
      <c r="E23" s="172" t="str">
        <f>payesh!S5</f>
        <v>قروچای</v>
      </c>
      <c r="F23" s="172" t="str">
        <f>payesh!S6</f>
        <v>گولان</v>
      </c>
      <c r="G23" s="172" t="str">
        <f>payesh!S10</f>
        <v>مرکز نشاط</v>
      </c>
      <c r="H23" s="172" t="str">
        <f>payesh!S13</f>
        <v>سوسن خوشنواز</v>
      </c>
      <c r="I23" s="173">
        <f>payesh!S14</f>
        <v>9182838201</v>
      </c>
      <c r="J23" s="172" t="str">
        <f>payesh!S9</f>
        <v>فرزین امانی</v>
      </c>
      <c r="K23" s="172" t="str">
        <f>payesh!S18</f>
        <v>پ14</v>
      </c>
      <c r="L23" s="172" t="str">
        <f>payesh!S8</f>
        <v>فعال</v>
      </c>
      <c r="M23" s="172">
        <f>payesh!S46</f>
        <v>0</v>
      </c>
      <c r="N23" s="173">
        <f>payesh!S17</f>
        <v>768135048</v>
      </c>
      <c r="O23" s="173">
        <f>payesh!S16</f>
        <v>0</v>
      </c>
      <c r="P23" s="172" t="str">
        <f>payesh!S19</f>
        <v>فراست حسین پناهی ابراهیم</v>
      </c>
      <c r="Q23" s="172" t="str">
        <f>payesh!S20</f>
        <v>فراست حسین پناهی محمد کریم</v>
      </c>
      <c r="R23" s="172" t="str">
        <f>payesh!S21</f>
        <v>نگار سیف پناهی</v>
      </c>
      <c r="S23" s="172">
        <f>payesh!$S$55</f>
        <v>0</v>
      </c>
      <c r="T23" s="187">
        <f>payesh!S64</f>
        <v>0</v>
      </c>
      <c r="U23" s="172">
        <f>payesh!$S$56</f>
        <v>0</v>
      </c>
      <c r="V23" s="187">
        <f>payesh!S65</f>
        <v>0</v>
      </c>
      <c r="W23" s="172" t="str">
        <f>payesh!S78</f>
        <v>95/3/1</v>
      </c>
      <c r="X23" s="172">
        <f>payesh!S79</f>
        <v>72</v>
      </c>
      <c r="Y23" s="172">
        <f>payesh!$S$83</f>
        <v>0</v>
      </c>
      <c r="Z23" s="172">
        <f>payesh!$S$84</f>
        <v>0</v>
      </c>
      <c r="AA23" s="172">
        <f>payesh!S86</f>
        <v>0</v>
      </c>
      <c r="AB23" s="172">
        <f>payesh!S153</f>
        <v>0</v>
      </c>
      <c r="AC23" s="172">
        <f>payesh!S155</f>
        <v>0</v>
      </c>
      <c r="AD23" s="172">
        <f>payesh!S157</f>
        <v>0</v>
      </c>
      <c r="AE23" s="172">
        <f>payesh!S159</f>
        <v>0</v>
      </c>
      <c r="AF23" s="172">
        <f>payesh!S161</f>
        <v>0</v>
      </c>
      <c r="AG23" s="172">
        <f>payesh!S163</f>
        <v>0</v>
      </c>
      <c r="AH23" s="172">
        <f>payesh!S165</f>
        <v>0</v>
      </c>
      <c r="AI23" s="172">
        <f>payesh!S167</f>
        <v>0</v>
      </c>
      <c r="AJ23" s="172">
        <f>payesh!S169</f>
        <v>0</v>
      </c>
      <c r="AK23" s="175">
        <f>payesh!S171</f>
        <v>0</v>
      </c>
    </row>
    <row r="24" spans="2:37" ht="18.75" thickBot="1" x14ac:dyDescent="0.3">
      <c r="B24" s="176">
        <f>payesh!T7</f>
        <v>16</v>
      </c>
      <c r="C24" s="164" t="str">
        <f>payesh!T3</f>
        <v>کردستان</v>
      </c>
      <c r="D24" s="164" t="str">
        <f>payesh!T4</f>
        <v>دهگلان</v>
      </c>
      <c r="E24" s="164" t="str">
        <f>payesh!T5</f>
        <v>قروچای</v>
      </c>
      <c r="F24" s="164" t="str">
        <f>payesh!T6</f>
        <v>ارشیا</v>
      </c>
      <c r="G24" s="164" t="str">
        <f>payesh!T10</f>
        <v>مرکز نشاط</v>
      </c>
      <c r="H24" s="164" t="str">
        <f>payesh!T13</f>
        <v>پرستو فعله گری</v>
      </c>
      <c r="I24" s="165">
        <f>payesh!T14</f>
        <v>9189775528</v>
      </c>
      <c r="J24" s="164" t="str">
        <f>payesh!T9</f>
        <v>فرزین امانی</v>
      </c>
      <c r="K24" s="164" t="str">
        <f>payesh!T18</f>
        <v>پ11</v>
      </c>
      <c r="L24" s="164" t="str">
        <f>payesh!T8</f>
        <v>فعال</v>
      </c>
      <c r="M24" s="164">
        <f>payesh!T46</f>
        <v>0</v>
      </c>
      <c r="N24" s="165">
        <f>payesh!T17</f>
        <v>778353836</v>
      </c>
      <c r="O24" s="165">
        <f>payesh!T16</f>
        <v>0</v>
      </c>
      <c r="P24" s="164" t="str">
        <f>payesh!T19</f>
        <v>لیلا حسین پناهی</v>
      </c>
      <c r="Q24" s="164" t="str">
        <f>payesh!T20</f>
        <v>فروزان شامه</v>
      </c>
      <c r="R24" s="164" t="str">
        <f>payesh!T21</f>
        <v>حلیمه حسین پناهی</v>
      </c>
      <c r="S24" s="164">
        <f>payesh!$T$55</f>
        <v>0</v>
      </c>
      <c r="T24" s="186">
        <f>payesh!T64</f>
        <v>0</v>
      </c>
      <c r="U24" s="164">
        <f>payesh!$T$56</f>
        <v>0</v>
      </c>
      <c r="V24" s="186">
        <f>payesh!T65</f>
        <v>0</v>
      </c>
      <c r="W24" s="164" t="str">
        <f>payesh!T78</f>
        <v>95/4/3</v>
      </c>
      <c r="X24" s="164">
        <f>payesh!T79</f>
        <v>87</v>
      </c>
      <c r="Y24" s="164">
        <f>payesh!$T$83</f>
        <v>0</v>
      </c>
      <c r="Z24" s="164">
        <f>payesh!$T$84</f>
        <v>0</v>
      </c>
      <c r="AA24" s="164">
        <f>payesh!T86</f>
        <v>0</v>
      </c>
      <c r="AB24" s="164">
        <f>payesh!T153</f>
        <v>0</v>
      </c>
      <c r="AC24" s="164">
        <f>payesh!T155</f>
        <v>0</v>
      </c>
      <c r="AD24" s="164">
        <f>payesh!T157</f>
        <v>0</v>
      </c>
      <c r="AE24" s="164">
        <f>payesh!T159</f>
        <v>0</v>
      </c>
      <c r="AF24" s="164">
        <f>payesh!T161</f>
        <v>0</v>
      </c>
      <c r="AG24" s="164">
        <f>payesh!T163</f>
        <v>0</v>
      </c>
      <c r="AH24" s="164">
        <f>payesh!T165</f>
        <v>0</v>
      </c>
      <c r="AI24" s="164">
        <f>payesh!T167</f>
        <v>0</v>
      </c>
      <c r="AJ24" s="164">
        <f>payesh!T169</f>
        <v>0</v>
      </c>
      <c r="AK24" s="167">
        <f>payesh!T171</f>
        <v>0</v>
      </c>
    </row>
    <row r="25" spans="2:37" ht="18.75" thickBot="1" x14ac:dyDescent="0.3">
      <c r="B25" s="169" t="e">
        <f>payesh!#REF!</f>
        <v>#REF!</v>
      </c>
      <c r="C25" s="172" t="e">
        <f>payesh!#REF!</f>
        <v>#REF!</v>
      </c>
      <c r="D25" s="172" t="e">
        <f>payesh!#REF!</f>
        <v>#REF!</v>
      </c>
      <c r="E25" s="172" t="e">
        <f>payesh!#REF!</f>
        <v>#REF!</v>
      </c>
      <c r="F25" s="172" t="e">
        <f>payesh!#REF!</f>
        <v>#REF!</v>
      </c>
      <c r="G25" s="172" t="e">
        <f>payesh!#REF!</f>
        <v>#REF!</v>
      </c>
      <c r="H25" s="172" t="e">
        <f>payesh!#REF!</f>
        <v>#REF!</v>
      </c>
      <c r="I25" s="173" t="e">
        <f>payesh!#REF!</f>
        <v>#REF!</v>
      </c>
      <c r="J25" s="172" t="e">
        <f>payesh!#REF!</f>
        <v>#REF!</v>
      </c>
      <c r="K25" s="172" t="e">
        <f>payesh!#REF!</f>
        <v>#REF!</v>
      </c>
      <c r="L25" s="172" t="e">
        <f>payesh!#REF!</f>
        <v>#REF!</v>
      </c>
      <c r="M25" s="172" t="e">
        <f>payesh!#REF!</f>
        <v>#REF!</v>
      </c>
      <c r="N25" s="173" t="e">
        <f>payesh!#REF!</f>
        <v>#REF!</v>
      </c>
      <c r="O25" s="173" t="e">
        <f>payesh!#REF!</f>
        <v>#REF!</v>
      </c>
      <c r="P25" s="172" t="e">
        <f>payesh!#REF!</f>
        <v>#REF!</v>
      </c>
      <c r="Q25" s="172" t="e">
        <f>payesh!#REF!</f>
        <v>#REF!</v>
      </c>
      <c r="R25" s="172" t="e">
        <f>payesh!#REF!</f>
        <v>#REF!</v>
      </c>
      <c r="S25" s="172" t="e">
        <f>payesh!#REF!</f>
        <v>#REF!</v>
      </c>
      <c r="T25" s="187" t="e">
        <f>payesh!#REF!</f>
        <v>#REF!</v>
      </c>
      <c r="U25" s="172" t="e">
        <f>payesh!#REF!</f>
        <v>#REF!</v>
      </c>
      <c r="V25" s="187" t="e">
        <f>payesh!#REF!</f>
        <v>#REF!</v>
      </c>
      <c r="W25" s="172" t="e">
        <f>payesh!#REF!</f>
        <v>#REF!</v>
      </c>
      <c r="X25" s="172" t="e">
        <f>payesh!#REF!</f>
        <v>#REF!</v>
      </c>
      <c r="Y25" s="172" t="e">
        <f>payesh!#REF!</f>
        <v>#REF!</v>
      </c>
      <c r="Z25" s="172" t="e">
        <f>payesh!#REF!</f>
        <v>#REF!</v>
      </c>
      <c r="AA25" s="172" t="e">
        <f>payesh!#REF!</f>
        <v>#REF!</v>
      </c>
      <c r="AB25" s="172" t="e">
        <f>payesh!#REF!</f>
        <v>#REF!</v>
      </c>
      <c r="AC25" s="172" t="e">
        <f>payesh!#REF!</f>
        <v>#REF!</v>
      </c>
      <c r="AD25" s="172" t="e">
        <f>payesh!#REF!</f>
        <v>#REF!</v>
      </c>
      <c r="AE25" s="172" t="e">
        <f>payesh!#REF!</f>
        <v>#REF!</v>
      </c>
      <c r="AF25" s="172" t="e">
        <f>payesh!#REF!</f>
        <v>#REF!</v>
      </c>
      <c r="AG25" s="172" t="e">
        <f>payesh!#REF!</f>
        <v>#REF!</v>
      </c>
      <c r="AH25" s="172" t="e">
        <f>payesh!#REF!</f>
        <v>#REF!</v>
      </c>
      <c r="AI25" s="172" t="e">
        <f>payesh!#REF!</f>
        <v>#REF!</v>
      </c>
      <c r="AJ25" s="172" t="e">
        <f>payesh!#REF!</f>
        <v>#REF!</v>
      </c>
      <c r="AK25" s="175" t="e">
        <f>payesh!#REF!</f>
        <v>#REF!</v>
      </c>
    </row>
    <row r="26" spans="2:37" ht="18.75" thickBot="1" x14ac:dyDescent="0.3">
      <c r="B26" s="176">
        <f>payesh!U7</f>
        <v>17</v>
      </c>
      <c r="C26" s="164" t="str">
        <f>payesh!U3</f>
        <v>کردستان</v>
      </c>
      <c r="D26" s="164" t="str">
        <f>payesh!U4</f>
        <v>دهگلان</v>
      </c>
      <c r="E26" s="164" t="str">
        <f>payesh!U5</f>
        <v>نیاز</v>
      </c>
      <c r="F26" s="164" t="str">
        <f>payesh!U6</f>
        <v>شنیا</v>
      </c>
      <c r="G26" s="164" t="str">
        <f>payesh!U10</f>
        <v>مرکز نشاط</v>
      </c>
      <c r="H26" s="164" t="str">
        <f>payesh!U13</f>
        <v>نسرین زارعی</v>
      </c>
      <c r="I26" s="165">
        <f>payesh!U14</f>
        <v>9366393865</v>
      </c>
      <c r="J26" s="164" t="str">
        <f>payesh!U9</f>
        <v>فرزین امانی</v>
      </c>
      <c r="K26" s="164" t="str">
        <f>payesh!U18</f>
        <v>پ9</v>
      </c>
      <c r="L26" s="164" t="str">
        <f>payesh!U8</f>
        <v>فعال</v>
      </c>
      <c r="M26" s="164">
        <f>payesh!U46</f>
        <v>0</v>
      </c>
      <c r="N26" s="165">
        <f>payesh!U17</f>
        <v>783007902</v>
      </c>
      <c r="O26" s="165">
        <f>payesh!U16</f>
        <v>0</v>
      </c>
      <c r="P26" s="164" t="str">
        <f>payesh!U19</f>
        <v>سکینه صیادی</v>
      </c>
      <c r="Q26" s="164" t="str">
        <f>payesh!U20</f>
        <v>مروارید صادقی</v>
      </c>
      <c r="R26" s="164" t="str">
        <f>payesh!U21</f>
        <v>چمن رفیعی</v>
      </c>
      <c r="S26" s="164">
        <f>payesh!$U$55</f>
        <v>0</v>
      </c>
      <c r="T26" s="186">
        <f>payesh!U64</f>
        <v>0</v>
      </c>
      <c r="U26" s="164">
        <f>payesh!$U$56</f>
        <v>0</v>
      </c>
      <c r="V26" s="186">
        <f>payesh!U65</f>
        <v>0</v>
      </c>
      <c r="W26" s="164">
        <f>payesh!U78</f>
        <v>0</v>
      </c>
      <c r="X26" s="164">
        <f>payesh!U79</f>
        <v>0</v>
      </c>
      <c r="Y26" s="164">
        <f>payesh!$U$83</f>
        <v>0</v>
      </c>
      <c r="Z26" s="164">
        <f>payesh!$U$84</f>
        <v>0</v>
      </c>
      <c r="AA26" s="164">
        <f>payesh!U86</f>
        <v>0</v>
      </c>
      <c r="AB26" s="164">
        <f>payesh!U153</f>
        <v>0</v>
      </c>
      <c r="AC26" s="164">
        <f>payesh!U155</f>
        <v>0</v>
      </c>
      <c r="AD26" s="164">
        <f>payesh!U157</f>
        <v>0</v>
      </c>
      <c r="AE26" s="164">
        <f>payesh!U159</f>
        <v>0</v>
      </c>
      <c r="AF26" s="164">
        <f>payesh!U161</f>
        <v>0</v>
      </c>
      <c r="AG26" s="164">
        <f>payesh!U163</f>
        <v>0</v>
      </c>
      <c r="AH26" s="164">
        <f>payesh!U165</f>
        <v>0</v>
      </c>
      <c r="AI26" s="164">
        <f>payesh!U167</f>
        <v>0</v>
      </c>
      <c r="AJ26" s="164">
        <f>payesh!U169</f>
        <v>0</v>
      </c>
      <c r="AK26" s="167">
        <f>payesh!U171</f>
        <v>0</v>
      </c>
    </row>
    <row r="27" spans="2:37" ht="18.75" thickBot="1" x14ac:dyDescent="0.3">
      <c r="B27" s="169">
        <f>payesh!V7</f>
        <v>18</v>
      </c>
      <c r="C27" s="172" t="str">
        <f>payesh!V3</f>
        <v>کردستان</v>
      </c>
      <c r="D27" s="172" t="str">
        <f>payesh!V4</f>
        <v>دهگلان</v>
      </c>
      <c r="E27" s="172" t="str">
        <f>payesh!V5</f>
        <v>کانی پهن</v>
      </c>
      <c r="F27" s="172" t="str">
        <f>payesh!V6</f>
        <v>په پوله</v>
      </c>
      <c r="G27" s="172" t="str">
        <f>payesh!V10</f>
        <v>مرکز نشاط</v>
      </c>
      <c r="H27" s="172" t="str">
        <f>payesh!V13</f>
        <v>پرستو فعله گری</v>
      </c>
      <c r="I27" s="173">
        <f>payesh!V14</f>
        <v>9189775528</v>
      </c>
      <c r="J27" s="172" t="str">
        <f>payesh!V9</f>
        <v>فرزین امانی</v>
      </c>
      <c r="K27" s="172" t="str">
        <f>payesh!V18</f>
        <v>پ10</v>
      </c>
      <c r="L27" s="172" t="str">
        <f>payesh!V8</f>
        <v>فعال</v>
      </c>
      <c r="M27" s="172">
        <f>payesh!V46</f>
        <v>0</v>
      </c>
      <c r="N27" s="173">
        <f>payesh!V17</f>
        <v>782349880</v>
      </c>
      <c r="O27" s="173">
        <f>payesh!V16</f>
        <v>0</v>
      </c>
      <c r="P27" s="172" t="str">
        <f>payesh!V19</f>
        <v>خدیجه زارعی</v>
      </c>
      <c r="Q27" s="172" t="str">
        <f>payesh!V20</f>
        <v>گلاله محمدی</v>
      </c>
      <c r="R27" s="172" t="str">
        <f>payesh!V21</f>
        <v>مرضیه غریبی</v>
      </c>
      <c r="S27" s="172">
        <f>payesh!$V$55</f>
        <v>0</v>
      </c>
      <c r="T27" s="187">
        <f>payesh!V64</f>
        <v>0</v>
      </c>
      <c r="U27" s="172">
        <f>payesh!$V$56</f>
        <v>0</v>
      </c>
      <c r="V27" s="187">
        <f>payesh!V65</f>
        <v>0</v>
      </c>
      <c r="W27" s="172">
        <f>payesh!V78</f>
        <v>0</v>
      </c>
      <c r="X27" s="172">
        <f>payesh!V79</f>
        <v>0</v>
      </c>
      <c r="Y27" s="172">
        <f>payesh!$V$83</f>
        <v>0</v>
      </c>
      <c r="Z27" s="172">
        <f>payesh!$V$84</f>
        <v>0</v>
      </c>
      <c r="AA27" s="172">
        <f>payesh!V86</f>
        <v>0</v>
      </c>
      <c r="AB27" s="172">
        <f>payesh!V153</f>
        <v>0</v>
      </c>
      <c r="AC27" s="172">
        <f>payesh!V155</f>
        <v>0</v>
      </c>
      <c r="AD27" s="172">
        <f>payesh!V157</f>
        <v>0</v>
      </c>
      <c r="AE27" s="172">
        <f>payesh!V159</f>
        <v>0</v>
      </c>
      <c r="AF27" s="172">
        <f>payesh!V161</f>
        <v>0</v>
      </c>
      <c r="AG27" s="172">
        <f>payesh!V163</f>
        <v>0</v>
      </c>
      <c r="AH27" s="172">
        <f>payesh!V165</f>
        <v>0</v>
      </c>
      <c r="AI27" s="172">
        <f>payesh!V167</f>
        <v>0</v>
      </c>
      <c r="AJ27" s="172">
        <f>payesh!V169</f>
        <v>0</v>
      </c>
      <c r="AK27" s="175">
        <f>payesh!V171</f>
        <v>0</v>
      </c>
    </row>
    <row r="28" spans="2:37" ht="18.75" thickBot="1" x14ac:dyDescent="0.3">
      <c r="B28" s="176">
        <f>payesh!W7</f>
        <v>19</v>
      </c>
      <c r="C28" s="164" t="str">
        <f>payesh!W3</f>
        <v>کردستان</v>
      </c>
      <c r="D28" s="164" t="str">
        <f>payesh!W4</f>
        <v>دهگلان</v>
      </c>
      <c r="E28" s="164" t="str">
        <f>payesh!W5</f>
        <v>کانی پهن</v>
      </c>
      <c r="F28" s="164" t="str">
        <f>payesh!W6</f>
        <v>ئه وین</v>
      </c>
      <c r="G28" s="164" t="str">
        <f>payesh!W10</f>
        <v>مرکز نشاط</v>
      </c>
      <c r="H28" s="164" t="str">
        <f>payesh!W13</f>
        <v>پرستو فعله گری</v>
      </c>
      <c r="I28" s="165">
        <f>payesh!W14</f>
        <v>9189775528</v>
      </c>
      <c r="J28" s="164" t="str">
        <f>payesh!W9</f>
        <v>فرزین امانی</v>
      </c>
      <c r="K28" s="164" t="str">
        <f>payesh!W18</f>
        <v>پ10</v>
      </c>
      <c r="L28" s="164" t="str">
        <f>payesh!W8</f>
        <v>فعال</v>
      </c>
      <c r="M28" s="164">
        <f>payesh!W46</f>
        <v>0</v>
      </c>
      <c r="N28" s="165">
        <f>payesh!W17</f>
        <v>782942554</v>
      </c>
      <c r="O28" s="165">
        <f>payesh!W16</f>
        <v>0</v>
      </c>
      <c r="P28" s="164" t="str">
        <f>payesh!W19</f>
        <v>مهستی رضایی</v>
      </c>
      <c r="Q28" s="164" t="str">
        <f>payesh!W20</f>
        <v>فاطمه غریبی</v>
      </c>
      <c r="R28" s="164" t="str">
        <f>payesh!W21</f>
        <v>زعفران سیف پناهی</v>
      </c>
      <c r="S28" s="164">
        <f>payesh!$W$55</f>
        <v>0</v>
      </c>
      <c r="T28" s="186">
        <f>payesh!W64</f>
        <v>0</v>
      </c>
      <c r="U28" s="164">
        <f>payesh!$W$56</f>
        <v>0</v>
      </c>
      <c r="V28" s="186">
        <f>payesh!W65</f>
        <v>0</v>
      </c>
      <c r="W28" s="164">
        <f>payesh!W78</f>
        <v>0</v>
      </c>
      <c r="X28" s="164">
        <f>payesh!W79</f>
        <v>0</v>
      </c>
      <c r="Y28" s="164">
        <f>payesh!$W$83</f>
        <v>0</v>
      </c>
      <c r="Z28" s="164">
        <f>payesh!$W$84</f>
        <v>0</v>
      </c>
      <c r="AA28" s="164">
        <f>payesh!W86</f>
        <v>0</v>
      </c>
      <c r="AB28" s="164">
        <f>payesh!W153</f>
        <v>0</v>
      </c>
      <c r="AC28" s="164">
        <f>payesh!W155</f>
        <v>0</v>
      </c>
      <c r="AD28" s="164">
        <f>payesh!W157</f>
        <v>0</v>
      </c>
      <c r="AE28" s="164">
        <f>payesh!W159</f>
        <v>0</v>
      </c>
      <c r="AF28" s="164">
        <f>payesh!W161</f>
        <v>0</v>
      </c>
      <c r="AG28" s="164">
        <f>payesh!W163</f>
        <v>0</v>
      </c>
      <c r="AH28" s="164">
        <f>payesh!W165</f>
        <v>0</v>
      </c>
      <c r="AI28" s="164">
        <f>payesh!W167</f>
        <v>0</v>
      </c>
      <c r="AJ28" s="164">
        <f>payesh!W169</f>
        <v>0</v>
      </c>
      <c r="AK28" s="167">
        <f>payesh!W171</f>
        <v>0</v>
      </c>
    </row>
    <row r="29" spans="2:37" ht="18.75" thickBot="1" x14ac:dyDescent="0.3">
      <c r="B29" s="169">
        <f>payesh!X7</f>
        <v>20</v>
      </c>
      <c r="C29" s="172" t="str">
        <f>payesh!X3</f>
        <v>کردستان</v>
      </c>
      <c r="D29" s="172" t="str">
        <f>payesh!X4</f>
        <v>دهگلان</v>
      </c>
      <c r="E29" s="172" t="str">
        <f>payesh!X5</f>
        <v>چقماق دره</v>
      </c>
      <c r="F29" s="172" t="str">
        <f>payesh!X6</f>
        <v xml:space="preserve">کچانی کوردستان </v>
      </c>
      <c r="G29" s="172" t="str">
        <f>payesh!X10</f>
        <v>مرکز نشاط</v>
      </c>
      <c r="H29" s="172" t="str">
        <f>payesh!X13</f>
        <v>نسرین زارعی</v>
      </c>
      <c r="I29" s="173">
        <f>payesh!X14</f>
        <v>9366393865</v>
      </c>
      <c r="J29" s="172" t="str">
        <f>payesh!X9</f>
        <v>فرزین امانی</v>
      </c>
      <c r="K29" s="172" t="str">
        <f>payesh!X18</f>
        <v>پ9</v>
      </c>
      <c r="L29" s="172" t="str">
        <f>payesh!X8</f>
        <v>فعال</v>
      </c>
      <c r="M29" s="172">
        <f>payesh!X46</f>
        <v>0</v>
      </c>
      <c r="N29" s="173">
        <f>payesh!X17</f>
        <v>782336564</v>
      </c>
      <c r="O29" s="173">
        <f>payesh!X16</f>
        <v>0</v>
      </c>
      <c r="P29" s="172" t="str">
        <f>payesh!X19</f>
        <v>خرامان امیری</v>
      </c>
      <c r="Q29" s="172" t="str">
        <f>payesh!X20</f>
        <v>سهیلا کریمی</v>
      </c>
      <c r="R29" s="172" t="str">
        <f>payesh!X21</f>
        <v>شایسته کریمی</v>
      </c>
      <c r="S29" s="172">
        <f>payesh!$X$55</f>
        <v>0</v>
      </c>
      <c r="T29" s="187">
        <f>payesh!X64</f>
        <v>0</v>
      </c>
      <c r="U29" s="172">
        <f>payesh!$X$56</f>
        <v>0</v>
      </c>
      <c r="V29" s="187">
        <f>payesh!X65</f>
        <v>0</v>
      </c>
      <c r="W29" s="172">
        <f>payesh!X78</f>
        <v>0</v>
      </c>
      <c r="X29" s="172">
        <f>payesh!X79</f>
        <v>0</v>
      </c>
      <c r="Y29" s="172">
        <f>payesh!$X$83</f>
        <v>0</v>
      </c>
      <c r="Z29" s="172">
        <f>payesh!$X$84</f>
        <v>0</v>
      </c>
      <c r="AA29" s="172">
        <f>payesh!X86</f>
        <v>0</v>
      </c>
      <c r="AB29" s="172">
        <f>payesh!X153</f>
        <v>0</v>
      </c>
      <c r="AC29" s="172">
        <f>payesh!X155</f>
        <v>0</v>
      </c>
      <c r="AD29" s="172">
        <f>payesh!X157</f>
        <v>0</v>
      </c>
      <c r="AE29" s="172">
        <f>payesh!X159</f>
        <v>0</v>
      </c>
      <c r="AF29" s="172">
        <f>payesh!X161</f>
        <v>0</v>
      </c>
      <c r="AG29" s="172">
        <f>payesh!X163</f>
        <v>0</v>
      </c>
      <c r="AH29" s="172">
        <f>payesh!X165</f>
        <v>0</v>
      </c>
      <c r="AI29" s="172">
        <f>payesh!X167</f>
        <v>0</v>
      </c>
      <c r="AJ29" s="172">
        <f>payesh!X169</f>
        <v>0</v>
      </c>
      <c r="AK29" s="175">
        <f>payesh!X171</f>
        <v>0</v>
      </c>
    </row>
    <row r="30" spans="2:37" ht="18.75" thickBot="1" x14ac:dyDescent="0.3">
      <c r="B30" s="176">
        <f>payesh!Y7</f>
        <v>21</v>
      </c>
      <c r="C30" s="164" t="str">
        <f>payesh!Y3</f>
        <v>کردستان</v>
      </c>
      <c r="D30" s="164" t="str">
        <f>payesh!Y4</f>
        <v>دهگلان</v>
      </c>
      <c r="E30" s="164" t="str">
        <f>payesh!Y5</f>
        <v>چقماق دره</v>
      </c>
      <c r="F30" s="164" t="str">
        <f>payesh!Y6</f>
        <v>ستاره</v>
      </c>
      <c r="G30" s="164" t="str">
        <f>payesh!Y10</f>
        <v>مرکز نشاط</v>
      </c>
      <c r="H30" s="164" t="str">
        <f>payesh!Y13</f>
        <v>سوسن خوشنواز</v>
      </c>
      <c r="I30" s="165">
        <f>payesh!Y14</f>
        <v>9182838201</v>
      </c>
      <c r="J30" s="164" t="str">
        <f>payesh!Y9</f>
        <v>فرزین امانی</v>
      </c>
      <c r="K30" s="164" t="str">
        <f>payesh!Y18</f>
        <v>پ9</v>
      </c>
      <c r="L30" s="164" t="str">
        <f>payesh!Y8</f>
        <v>فعال</v>
      </c>
      <c r="M30" s="164">
        <f>payesh!Y46</f>
        <v>0</v>
      </c>
      <c r="N30" s="165">
        <f>payesh!Y17</f>
        <v>784319241</v>
      </c>
      <c r="O30" s="165">
        <f>payesh!Y16</f>
        <v>0</v>
      </c>
      <c r="P30" s="164" t="str">
        <f>payesh!Y19</f>
        <v>فوزیه شیرینی</v>
      </c>
      <c r="Q30" s="164" t="str">
        <f>payesh!Y20</f>
        <v>فائزه شیرینی</v>
      </c>
      <c r="R30" s="164" t="str">
        <f>payesh!Y21</f>
        <v>الهام رحمانی</v>
      </c>
      <c r="S30" s="164">
        <f>payesh!$Y$55</f>
        <v>0</v>
      </c>
      <c r="T30" s="186">
        <f>payesh!Y64</f>
        <v>0</v>
      </c>
      <c r="U30" s="164">
        <f>payesh!$Y$56</f>
        <v>0</v>
      </c>
      <c r="V30" s="186">
        <f>payesh!Y65</f>
        <v>0</v>
      </c>
      <c r="W30" s="164">
        <f>payesh!Y78</f>
        <v>0</v>
      </c>
      <c r="X30" s="164">
        <f>payesh!Y79</f>
        <v>0</v>
      </c>
      <c r="Y30" s="164">
        <f>payesh!$Y$83</f>
        <v>0</v>
      </c>
      <c r="Z30" s="164">
        <f>payesh!$Y$84</f>
        <v>0</v>
      </c>
      <c r="AA30" s="164">
        <f>payesh!Y86</f>
        <v>0</v>
      </c>
      <c r="AB30" s="164">
        <f>payesh!Y153</f>
        <v>0</v>
      </c>
      <c r="AC30" s="164">
        <f>payesh!Y155</f>
        <v>0</v>
      </c>
      <c r="AD30" s="164">
        <f>payesh!Y157</f>
        <v>0</v>
      </c>
      <c r="AE30" s="164">
        <f>payesh!Y159</f>
        <v>0</v>
      </c>
      <c r="AF30" s="164">
        <f>payesh!Y161</f>
        <v>0</v>
      </c>
      <c r="AG30" s="164">
        <f>payesh!Y163</f>
        <v>0</v>
      </c>
      <c r="AH30" s="164">
        <f>payesh!Y165</f>
        <v>0</v>
      </c>
      <c r="AI30" s="164">
        <f>payesh!Y167</f>
        <v>0</v>
      </c>
      <c r="AJ30" s="164">
        <f>payesh!Y169</f>
        <v>0</v>
      </c>
      <c r="AK30" s="167">
        <f>payesh!Y171</f>
        <v>0</v>
      </c>
    </row>
    <row r="31" spans="2:37" ht="18.75" thickBot="1" x14ac:dyDescent="0.3">
      <c r="B31" s="169" t="e">
        <f>payesh!#REF!</f>
        <v>#REF!</v>
      </c>
      <c r="C31" s="172" t="e">
        <f>payesh!#REF!</f>
        <v>#REF!</v>
      </c>
      <c r="D31" s="172" t="e">
        <f>payesh!#REF!</f>
        <v>#REF!</v>
      </c>
      <c r="E31" s="172" t="e">
        <f>payesh!#REF!</f>
        <v>#REF!</v>
      </c>
      <c r="F31" s="172" t="e">
        <f>payesh!#REF!</f>
        <v>#REF!</v>
      </c>
      <c r="G31" s="172" t="e">
        <f>payesh!#REF!</f>
        <v>#REF!</v>
      </c>
      <c r="H31" s="172" t="e">
        <f>payesh!#REF!</f>
        <v>#REF!</v>
      </c>
      <c r="I31" s="173" t="e">
        <f>payesh!#REF!</f>
        <v>#REF!</v>
      </c>
      <c r="J31" s="172" t="e">
        <f>payesh!#REF!</f>
        <v>#REF!</v>
      </c>
      <c r="K31" s="172" t="e">
        <f>payesh!#REF!</f>
        <v>#REF!</v>
      </c>
      <c r="L31" s="172" t="e">
        <f>payesh!#REF!</f>
        <v>#REF!</v>
      </c>
      <c r="M31" s="172" t="e">
        <f>payesh!#REF!</f>
        <v>#REF!</v>
      </c>
      <c r="N31" s="173" t="e">
        <f>payesh!#REF!</f>
        <v>#REF!</v>
      </c>
      <c r="O31" s="173" t="e">
        <f>payesh!#REF!</f>
        <v>#REF!</v>
      </c>
      <c r="P31" s="172" t="e">
        <f>payesh!#REF!</f>
        <v>#REF!</v>
      </c>
      <c r="Q31" s="172" t="e">
        <f>payesh!#REF!</f>
        <v>#REF!</v>
      </c>
      <c r="R31" s="172" t="e">
        <f>payesh!#REF!</f>
        <v>#REF!</v>
      </c>
      <c r="S31" s="172" t="e">
        <f>payesh!#REF!</f>
        <v>#REF!</v>
      </c>
      <c r="T31" s="187" t="e">
        <f>payesh!#REF!</f>
        <v>#REF!</v>
      </c>
      <c r="U31" s="172" t="e">
        <f>payesh!#REF!</f>
        <v>#REF!</v>
      </c>
      <c r="V31" s="187" t="e">
        <f>payesh!#REF!</f>
        <v>#REF!</v>
      </c>
      <c r="W31" s="172" t="e">
        <f>payesh!#REF!</f>
        <v>#REF!</v>
      </c>
      <c r="X31" s="172" t="e">
        <f>payesh!#REF!</f>
        <v>#REF!</v>
      </c>
      <c r="Y31" s="172" t="e">
        <f>payesh!#REF!</f>
        <v>#REF!</v>
      </c>
      <c r="Z31" s="172" t="e">
        <f>payesh!#REF!</f>
        <v>#REF!</v>
      </c>
      <c r="AA31" s="172" t="e">
        <f>payesh!#REF!</f>
        <v>#REF!</v>
      </c>
      <c r="AB31" s="172" t="e">
        <f>payesh!#REF!</f>
        <v>#REF!</v>
      </c>
      <c r="AC31" s="172" t="e">
        <f>payesh!#REF!</f>
        <v>#REF!</v>
      </c>
      <c r="AD31" s="172" t="e">
        <f>payesh!#REF!</f>
        <v>#REF!</v>
      </c>
      <c r="AE31" s="172" t="e">
        <f>payesh!#REF!</f>
        <v>#REF!</v>
      </c>
      <c r="AF31" s="172" t="e">
        <f>payesh!#REF!</f>
        <v>#REF!</v>
      </c>
      <c r="AG31" s="172" t="e">
        <f>payesh!#REF!</f>
        <v>#REF!</v>
      </c>
      <c r="AH31" s="172" t="e">
        <f>payesh!#REF!</f>
        <v>#REF!</v>
      </c>
      <c r="AI31" s="172" t="e">
        <f>payesh!#REF!</f>
        <v>#REF!</v>
      </c>
      <c r="AJ31" s="172" t="e">
        <f>payesh!#REF!</f>
        <v>#REF!</v>
      </c>
      <c r="AK31" s="175" t="e">
        <f>payesh!#REF!</f>
        <v>#REF!</v>
      </c>
    </row>
    <row r="32" spans="2:37" ht="18.75" thickBot="1" x14ac:dyDescent="0.3">
      <c r="B32" s="176">
        <f>payesh!Z7</f>
        <v>22</v>
      </c>
      <c r="C32" s="164" t="str">
        <f>payesh!Z3</f>
        <v>کردستان</v>
      </c>
      <c r="D32" s="164" t="str">
        <f>payesh!Z4</f>
        <v>دهگلان</v>
      </c>
      <c r="E32" s="164" t="str">
        <f>payesh!Z5</f>
        <v>حسن آباد</v>
      </c>
      <c r="F32" s="164" t="str">
        <f>payesh!Z6</f>
        <v>قاصدک</v>
      </c>
      <c r="G32" s="164" t="str">
        <f>payesh!Z10</f>
        <v>مرکز نشاط</v>
      </c>
      <c r="H32" s="164" t="str">
        <f>payesh!Z13</f>
        <v>نسرین زارعی</v>
      </c>
      <c r="I32" s="165">
        <f>payesh!Z14</f>
        <v>9366393865</v>
      </c>
      <c r="J32" s="164" t="str">
        <f>payesh!Z9</f>
        <v>فرزین امانی</v>
      </c>
      <c r="K32" s="164" t="str">
        <f>payesh!Z18</f>
        <v>پ7</v>
      </c>
      <c r="L32" s="164" t="str">
        <f>payesh!Z8</f>
        <v>فعال</v>
      </c>
      <c r="M32" s="164">
        <f>payesh!Z46</f>
        <v>0</v>
      </c>
      <c r="N32" s="165">
        <f>payesh!Z17</f>
        <v>784651223</v>
      </c>
      <c r="O32" s="165">
        <f>payesh!Z16</f>
        <v>0</v>
      </c>
      <c r="P32" s="164" t="str">
        <f>payesh!Z19</f>
        <v>فاطمه طهماسبی</v>
      </c>
      <c r="Q32" s="164" t="str">
        <f>payesh!Z20</f>
        <v>سمیرا مشیر پناهی</v>
      </c>
      <c r="R32" s="164" t="str">
        <f>payesh!Z21</f>
        <v>بدریه ایزدی</v>
      </c>
      <c r="S32" s="164">
        <f>payesh!$Z$55</f>
        <v>0</v>
      </c>
      <c r="T32" s="186">
        <f>payesh!Z64</f>
        <v>0</v>
      </c>
      <c r="U32" s="164">
        <f>payesh!$Z$56</f>
        <v>0</v>
      </c>
      <c r="V32" s="186">
        <f>payesh!Z65</f>
        <v>0</v>
      </c>
      <c r="W32" s="164">
        <f>payesh!Z78</f>
        <v>0</v>
      </c>
      <c r="X32" s="164">
        <f>payesh!Z79</f>
        <v>0</v>
      </c>
      <c r="Y32" s="164">
        <f>payesh!$Z$83</f>
        <v>0</v>
      </c>
      <c r="Z32" s="164">
        <f>payesh!$Z$84</f>
        <v>0</v>
      </c>
      <c r="AA32" s="164">
        <f>payesh!Z86</f>
        <v>0</v>
      </c>
      <c r="AB32" s="164">
        <f>payesh!Z153</f>
        <v>0</v>
      </c>
      <c r="AC32" s="164">
        <f>payesh!Z155</f>
        <v>0</v>
      </c>
      <c r="AD32" s="164">
        <f>payesh!Z157</f>
        <v>0</v>
      </c>
      <c r="AE32" s="164">
        <f>payesh!Z159</f>
        <v>0</v>
      </c>
      <c r="AF32" s="164">
        <f>payesh!Z161</f>
        <v>0</v>
      </c>
      <c r="AG32" s="164">
        <f>payesh!Z163</f>
        <v>0</v>
      </c>
      <c r="AH32" s="164">
        <f>payesh!Z165</f>
        <v>0</v>
      </c>
      <c r="AI32" s="164">
        <f>payesh!Z167</f>
        <v>0</v>
      </c>
      <c r="AJ32" s="164">
        <f>payesh!Z169</f>
        <v>0</v>
      </c>
      <c r="AK32" s="167">
        <f>payesh!Z171</f>
        <v>0</v>
      </c>
    </row>
    <row r="33" spans="2:37" ht="18.75" thickBot="1" x14ac:dyDescent="0.3">
      <c r="B33" s="169">
        <f>payesh!AA7</f>
        <v>23</v>
      </c>
      <c r="C33" s="172" t="str">
        <f>payesh!AA3</f>
        <v>کردستان</v>
      </c>
      <c r="D33" s="172" t="str">
        <f>payesh!AA4</f>
        <v>دهگلان</v>
      </c>
      <c r="E33" s="172" t="str">
        <f>payesh!AA5</f>
        <v>شانوره</v>
      </c>
      <c r="F33" s="172" t="str">
        <f>payesh!AA6</f>
        <v>شین</v>
      </c>
      <c r="G33" s="172" t="str">
        <f>payesh!AA10</f>
        <v>مرکز نشاط</v>
      </c>
      <c r="H33" s="172" t="str">
        <f>payesh!AA13</f>
        <v>پرستو فعله گری</v>
      </c>
      <c r="I33" s="173">
        <f>payesh!AA14</f>
        <v>9189775528</v>
      </c>
      <c r="J33" s="172" t="str">
        <f>payesh!AA9</f>
        <v>فرزین امانی</v>
      </c>
      <c r="K33" s="172" t="str">
        <f>payesh!AA18</f>
        <v>پ5</v>
      </c>
      <c r="L33" s="172" t="str">
        <f>payesh!AA8</f>
        <v>فعال</v>
      </c>
      <c r="M33" s="172">
        <f>payesh!AA46</f>
        <v>0</v>
      </c>
      <c r="N33" s="173">
        <f>payesh!AA17</f>
        <v>785350144</v>
      </c>
      <c r="O33" s="173">
        <f>payesh!AA16</f>
        <v>0</v>
      </c>
      <c r="P33" s="172" t="str">
        <f>payesh!AA19</f>
        <v>صبریه صادقی</v>
      </c>
      <c r="Q33" s="172" t="str">
        <f>payesh!AA20</f>
        <v>زهرا صادقی</v>
      </c>
      <c r="R33" s="172" t="str">
        <f>payesh!AA21</f>
        <v>شربت صادقی</v>
      </c>
      <c r="S33" s="172">
        <f>payesh!$AA$55</f>
        <v>0</v>
      </c>
      <c r="T33" s="187">
        <f>payesh!AA64</f>
        <v>0</v>
      </c>
      <c r="U33" s="172">
        <f>payesh!$AA$56</f>
        <v>0</v>
      </c>
      <c r="V33" s="187">
        <f>payesh!AA65</f>
        <v>0</v>
      </c>
      <c r="W33" s="172">
        <f>payesh!AA78</f>
        <v>0</v>
      </c>
      <c r="X33" s="172">
        <f>payesh!AA79</f>
        <v>0</v>
      </c>
      <c r="Y33" s="172">
        <f>payesh!$AA$83</f>
        <v>0</v>
      </c>
      <c r="Z33" s="172">
        <f>payesh!$AA$84</f>
        <v>0</v>
      </c>
      <c r="AA33" s="172">
        <f>payesh!AA86</f>
        <v>0</v>
      </c>
      <c r="AB33" s="172">
        <f>payesh!AA153</f>
        <v>0</v>
      </c>
      <c r="AC33" s="172">
        <f>payesh!AA155</f>
        <v>0</v>
      </c>
      <c r="AD33" s="172">
        <f>payesh!AA157</f>
        <v>0</v>
      </c>
      <c r="AE33" s="172">
        <f>payesh!AA159</f>
        <v>0</v>
      </c>
      <c r="AF33" s="172">
        <f>payesh!AA161</f>
        <v>0</v>
      </c>
      <c r="AG33" s="172">
        <f>payesh!AA163</f>
        <v>0</v>
      </c>
      <c r="AH33" s="172">
        <f>payesh!AA165</f>
        <v>0</v>
      </c>
      <c r="AI33" s="172">
        <f>payesh!AA167</f>
        <v>0</v>
      </c>
      <c r="AJ33" s="172">
        <f>payesh!AA169</f>
        <v>0</v>
      </c>
      <c r="AK33" s="175">
        <f>payesh!AA171</f>
        <v>0</v>
      </c>
    </row>
    <row r="34" spans="2:37" ht="18.75" thickBot="1" x14ac:dyDescent="0.3">
      <c r="B34" s="176">
        <f>payesh!AB7</f>
        <v>24</v>
      </c>
      <c r="C34" s="164" t="str">
        <f>payesh!AB3</f>
        <v>کردستان</v>
      </c>
      <c r="D34" s="164" t="str">
        <f>payesh!AB4</f>
        <v>دهگلان</v>
      </c>
      <c r="E34" s="164" t="str">
        <f>payesh!AB5</f>
        <v>شانوره</v>
      </c>
      <c r="F34" s="164" t="str">
        <f>payesh!AB6</f>
        <v>سورین</v>
      </c>
      <c r="G34" s="164" t="str">
        <f>payesh!AB10</f>
        <v>مرکز نشاط</v>
      </c>
      <c r="H34" s="164" t="str">
        <f>payesh!AB13</f>
        <v>سوسن خوشنواز</v>
      </c>
      <c r="I34" s="165">
        <f>payesh!AB14</f>
        <v>9182838201</v>
      </c>
      <c r="J34" s="164" t="str">
        <f>payesh!AB9</f>
        <v>فرزین امانی</v>
      </c>
      <c r="K34" s="164" t="str">
        <f>payesh!AB18</f>
        <v>پ5</v>
      </c>
      <c r="L34" s="164" t="str">
        <f>payesh!AB8</f>
        <v>فعال</v>
      </c>
      <c r="M34" s="164">
        <f>payesh!AB46</f>
        <v>0</v>
      </c>
      <c r="N34" s="165">
        <f>payesh!AB17</f>
        <v>785363890</v>
      </c>
      <c r="O34" s="165">
        <f>payesh!AB16</f>
        <v>0</v>
      </c>
      <c r="P34" s="164" t="str">
        <f>payesh!AB19</f>
        <v>فریده رضایی</v>
      </c>
      <c r="Q34" s="164" t="str">
        <f>payesh!AB20</f>
        <v>روناک شریفی</v>
      </c>
      <c r="R34" s="164" t="str">
        <f>payesh!AB21</f>
        <v>رویا صادقی</v>
      </c>
      <c r="S34" s="164">
        <f>payesh!$AB$55</f>
        <v>0</v>
      </c>
      <c r="T34" s="186">
        <f>payesh!AB64</f>
        <v>0</v>
      </c>
      <c r="U34" s="164">
        <f>payesh!$AB$56</f>
        <v>0</v>
      </c>
      <c r="V34" s="186">
        <f>payesh!AB65</f>
        <v>0</v>
      </c>
      <c r="W34" s="164">
        <f>payesh!AB78</f>
        <v>0</v>
      </c>
      <c r="X34" s="164">
        <f>payesh!AB79</f>
        <v>0</v>
      </c>
      <c r="Y34" s="164">
        <f>payesh!$AB$83</f>
        <v>0</v>
      </c>
      <c r="Z34" s="164">
        <f>payesh!$AB$84</f>
        <v>0</v>
      </c>
      <c r="AA34" s="164">
        <f>payesh!AB86</f>
        <v>0</v>
      </c>
      <c r="AB34" s="164">
        <f>payesh!AB153</f>
        <v>0</v>
      </c>
      <c r="AC34" s="164">
        <f>payesh!AB155</f>
        <v>0</v>
      </c>
      <c r="AD34" s="164">
        <f>payesh!AB157</f>
        <v>0</v>
      </c>
      <c r="AE34" s="164">
        <f>payesh!AB159</f>
        <v>0</v>
      </c>
      <c r="AF34" s="164">
        <f>payesh!AB161</f>
        <v>0</v>
      </c>
      <c r="AG34" s="164">
        <f>payesh!AB163</f>
        <v>0</v>
      </c>
      <c r="AH34" s="164">
        <f>payesh!AB165</f>
        <v>0</v>
      </c>
      <c r="AI34" s="164">
        <f>payesh!AB167</f>
        <v>0</v>
      </c>
      <c r="AJ34" s="164">
        <f>payesh!AB169</f>
        <v>0</v>
      </c>
      <c r="AK34" s="167">
        <f>payesh!AB171</f>
        <v>0</v>
      </c>
    </row>
    <row r="35" spans="2:37" ht="18.75" thickBot="1" x14ac:dyDescent="0.3">
      <c r="B35" s="169">
        <f>payesh!AC7</f>
        <v>25</v>
      </c>
      <c r="C35" s="172" t="str">
        <f>payesh!AC3</f>
        <v>کردستان</v>
      </c>
      <c r="D35" s="172" t="str">
        <f>payesh!AC4</f>
        <v>دهگلان</v>
      </c>
      <c r="E35" s="172" t="str">
        <f>payesh!AC5</f>
        <v>شانوره</v>
      </c>
      <c r="F35" s="172" t="str">
        <f>payesh!AC6</f>
        <v>مهسا</v>
      </c>
      <c r="G35" s="172" t="str">
        <f>payesh!AC10</f>
        <v>مرکز نشاط</v>
      </c>
      <c r="H35" s="172" t="str">
        <f>payesh!AC13</f>
        <v>نسرین زارعی</v>
      </c>
      <c r="I35" s="173">
        <f>payesh!AC14</f>
        <v>9366393865</v>
      </c>
      <c r="J35" s="172" t="str">
        <f>payesh!AC9</f>
        <v>فرزین امانی</v>
      </c>
      <c r="K35" s="172" t="str">
        <f>payesh!AC18</f>
        <v>پ5</v>
      </c>
      <c r="L35" s="172" t="str">
        <f>payesh!AC8</f>
        <v>فعال</v>
      </c>
      <c r="M35" s="172">
        <f>payesh!AC46</f>
        <v>0</v>
      </c>
      <c r="N35" s="173">
        <f>payesh!AC17</f>
        <v>785403223</v>
      </c>
      <c r="O35" s="173">
        <f>payesh!AC16</f>
        <v>0</v>
      </c>
      <c r="P35" s="172" t="str">
        <f>payesh!AC19</f>
        <v>شوکت فرج پور</v>
      </c>
      <c r="Q35" s="172" t="str">
        <f>payesh!AC20</f>
        <v>نجات خالدیان</v>
      </c>
      <c r="R35" s="172" t="str">
        <f>payesh!AC21</f>
        <v>............</v>
      </c>
      <c r="S35" s="172">
        <f>payesh!$AC$55</f>
        <v>0</v>
      </c>
      <c r="T35" s="187">
        <f>payesh!AC64</f>
        <v>0</v>
      </c>
      <c r="U35" s="172">
        <f>payesh!$AC$56</f>
        <v>0</v>
      </c>
      <c r="V35" s="172">
        <f>payesh!AC65</f>
        <v>0</v>
      </c>
      <c r="W35" s="172">
        <f>payesh!AC78</f>
        <v>0</v>
      </c>
      <c r="X35" s="172">
        <f>payesh!AC79</f>
        <v>0</v>
      </c>
      <c r="Y35" s="172">
        <f>payesh!$AC$83</f>
        <v>0</v>
      </c>
      <c r="Z35" s="172">
        <f>payesh!$AC$84</f>
        <v>0</v>
      </c>
      <c r="AA35" s="172">
        <f>payesh!AC86</f>
        <v>0</v>
      </c>
      <c r="AB35" s="172">
        <f>payesh!AC153</f>
        <v>0</v>
      </c>
      <c r="AC35" s="172">
        <f>payesh!AC155</f>
        <v>0</v>
      </c>
      <c r="AD35" s="172">
        <f>payesh!AC157</f>
        <v>0</v>
      </c>
      <c r="AE35" s="172">
        <f>payesh!AC159</f>
        <v>0</v>
      </c>
      <c r="AF35" s="172">
        <f>payesh!AC161</f>
        <v>0</v>
      </c>
      <c r="AG35" s="172">
        <f>payesh!AC163</f>
        <v>0</v>
      </c>
      <c r="AH35" s="172">
        <f>payesh!AC165</f>
        <v>0</v>
      </c>
      <c r="AI35" s="172">
        <f>payesh!AC167</f>
        <v>0</v>
      </c>
      <c r="AJ35" s="172">
        <f>payesh!AC169</f>
        <v>0</v>
      </c>
      <c r="AK35" s="175">
        <f>payesh!AC171</f>
        <v>0</v>
      </c>
    </row>
    <row r="36" spans="2:37" ht="18.75" thickBot="1" x14ac:dyDescent="0.3">
      <c r="B36" s="176">
        <f>payesh!AD7</f>
        <v>26</v>
      </c>
      <c r="C36" s="164" t="str">
        <f>payesh!AD3</f>
        <v>کردستان</v>
      </c>
      <c r="D36" s="164" t="str">
        <f>payesh!AD4</f>
        <v>دهگلان</v>
      </c>
      <c r="E36" s="164" t="str">
        <f>payesh!AD5</f>
        <v>قروچای</v>
      </c>
      <c r="F36" s="164" t="str">
        <f>payesh!AD6</f>
        <v>النا</v>
      </c>
      <c r="G36" s="164" t="str">
        <f>payesh!AD10</f>
        <v>مرکز نشاط</v>
      </c>
      <c r="H36" s="164" t="str">
        <f>payesh!AD13</f>
        <v>پرستو فعله گری</v>
      </c>
      <c r="I36" s="165">
        <f>payesh!AD14</f>
        <v>9189775528</v>
      </c>
      <c r="J36" s="164" t="str">
        <f>payesh!AD9</f>
        <v>فرزین امانی</v>
      </c>
      <c r="K36" s="164" t="str">
        <f>payesh!AD18</f>
        <v>پ3</v>
      </c>
      <c r="L36" s="164" t="str">
        <f>payesh!AD8</f>
        <v>فعال</v>
      </c>
      <c r="M36" s="164">
        <f>payesh!AD46</f>
        <v>0</v>
      </c>
      <c r="N36" s="165">
        <f>payesh!AD17</f>
        <v>787962734</v>
      </c>
      <c r="O36" s="165">
        <f>payesh!AD16</f>
        <v>0</v>
      </c>
      <c r="P36" s="164" t="str">
        <f>payesh!AD19</f>
        <v>لطیفه فیضی</v>
      </c>
      <c r="Q36" s="164" t="str">
        <f>payesh!AD20</f>
        <v>حریره امیر حسینی</v>
      </c>
      <c r="R36" s="164" t="str">
        <f>payesh!AD21</f>
        <v>لیلا حسین پناهی</v>
      </c>
      <c r="S36" s="164">
        <f>payesh!$AD$55</f>
        <v>0</v>
      </c>
      <c r="T36" s="186">
        <f>payesh!AD64</f>
        <v>0</v>
      </c>
      <c r="U36" s="164">
        <f>payesh!$AD$56</f>
        <v>0</v>
      </c>
      <c r="V36" s="164">
        <f>payesh!AD65</f>
        <v>0</v>
      </c>
      <c r="W36" s="164">
        <f>payesh!AD78</f>
        <v>0</v>
      </c>
      <c r="X36" s="164">
        <f>payesh!AD79</f>
        <v>0</v>
      </c>
      <c r="Y36" s="164">
        <f>payesh!$AD$83</f>
        <v>0</v>
      </c>
      <c r="Z36" s="164">
        <f>payesh!$AD$84</f>
        <v>0</v>
      </c>
      <c r="AA36" s="164">
        <f>payesh!AD86</f>
        <v>0</v>
      </c>
      <c r="AB36" s="164">
        <f>payesh!AD153</f>
        <v>0</v>
      </c>
      <c r="AC36" s="164">
        <f>payesh!AD155</f>
        <v>0</v>
      </c>
      <c r="AD36" s="164">
        <f>payesh!AD157</f>
        <v>0</v>
      </c>
      <c r="AE36" s="164">
        <f>payesh!AD159</f>
        <v>0</v>
      </c>
      <c r="AF36" s="164">
        <f>payesh!AD161</f>
        <v>0</v>
      </c>
      <c r="AG36" s="164">
        <f>payesh!AD163</f>
        <v>0</v>
      </c>
      <c r="AH36" s="164">
        <f>payesh!AD165</f>
        <v>0</v>
      </c>
      <c r="AI36" s="164">
        <f>payesh!AD167</f>
        <v>0</v>
      </c>
      <c r="AJ36" s="164">
        <f>payesh!AD169</f>
        <v>0</v>
      </c>
      <c r="AK36" s="167">
        <f>payesh!AD171</f>
        <v>0</v>
      </c>
    </row>
    <row r="37" spans="2:37" ht="18.75" thickBot="1" x14ac:dyDescent="0.3">
      <c r="B37" s="169">
        <f>payesh!AE7</f>
        <v>27</v>
      </c>
      <c r="C37" s="172" t="str">
        <f>payesh!AE3</f>
        <v>کردستان</v>
      </c>
      <c r="D37" s="172" t="str">
        <f>payesh!AE4</f>
        <v>دهگلان</v>
      </c>
      <c r="E37" s="172" t="str">
        <f>payesh!AE5</f>
        <v>چاغر بلاغ</v>
      </c>
      <c r="F37" s="172" t="str">
        <f>payesh!AE6</f>
        <v>آریسا</v>
      </c>
      <c r="G37" s="172" t="str">
        <f>payesh!AE10</f>
        <v>مرکز نشاط</v>
      </c>
      <c r="H37" s="172" t="str">
        <f>payesh!AE13</f>
        <v>پرستو فعله گری</v>
      </c>
      <c r="I37" s="173">
        <f>payesh!AE14</f>
        <v>9189775528</v>
      </c>
      <c r="J37" s="172" t="str">
        <f>payesh!AE9</f>
        <v>فرزین امانی</v>
      </c>
      <c r="K37" s="172" t="str">
        <f>payesh!AE18</f>
        <v>پ5</v>
      </c>
      <c r="L37" s="172" t="str">
        <f>payesh!AE8</f>
        <v>فعال</v>
      </c>
      <c r="M37" s="172">
        <f>payesh!AE46</f>
        <v>0</v>
      </c>
      <c r="N37" s="173">
        <f>payesh!AE17</f>
        <v>786858577</v>
      </c>
      <c r="O37" s="172">
        <f>payesh!AE16</f>
        <v>0</v>
      </c>
      <c r="P37" s="172" t="str">
        <f>payesh!AE19</f>
        <v>ترلان اعظمی</v>
      </c>
      <c r="Q37" s="172" t="str">
        <f>payesh!AE20</f>
        <v>پروانه منصوری</v>
      </c>
      <c r="R37" s="172" t="str">
        <f>payesh!AE21</f>
        <v>فراست مجیدی</v>
      </c>
      <c r="S37" s="172">
        <f>payesh!$AE$55</f>
        <v>0</v>
      </c>
      <c r="T37" s="187">
        <f>payesh!AE64</f>
        <v>0</v>
      </c>
      <c r="U37" s="172">
        <f>payesh!$AE$56</f>
        <v>0</v>
      </c>
      <c r="V37" s="172">
        <f>payesh!AE65</f>
        <v>0</v>
      </c>
      <c r="W37" s="172">
        <f>payesh!AE78</f>
        <v>0</v>
      </c>
      <c r="X37" s="172">
        <f>payesh!AE79</f>
        <v>0</v>
      </c>
      <c r="Y37" s="172">
        <f>payesh!$AE$83</f>
        <v>0</v>
      </c>
      <c r="Z37" s="172">
        <f>payesh!$AE$84</f>
        <v>0</v>
      </c>
      <c r="AA37" s="172">
        <f>payesh!AE86</f>
        <v>0</v>
      </c>
      <c r="AB37" s="172">
        <f>payesh!AE153</f>
        <v>0</v>
      </c>
      <c r="AC37" s="172">
        <f>payesh!AE155</f>
        <v>0</v>
      </c>
      <c r="AD37" s="172">
        <f>payesh!AE157</f>
        <v>0</v>
      </c>
      <c r="AE37" s="172">
        <f>payesh!AE159</f>
        <v>0</v>
      </c>
      <c r="AF37" s="172">
        <f>payesh!AE161</f>
        <v>0</v>
      </c>
      <c r="AG37" s="172">
        <f>payesh!AE163</f>
        <v>0</v>
      </c>
      <c r="AH37" s="172">
        <f>payesh!AE165</f>
        <v>0</v>
      </c>
      <c r="AI37" s="172">
        <f>payesh!AE167</f>
        <v>0</v>
      </c>
      <c r="AJ37" s="172">
        <f>payesh!AE169</f>
        <v>0</v>
      </c>
      <c r="AK37" s="175">
        <f>payesh!AE171</f>
        <v>0</v>
      </c>
    </row>
    <row r="38" spans="2:37" ht="18.75" thickBot="1" x14ac:dyDescent="0.3">
      <c r="B38" s="176" t="e">
        <f>payesh!#REF!</f>
        <v>#REF!</v>
      </c>
      <c r="C38" s="164" t="e">
        <f>payesh!#REF!</f>
        <v>#REF!</v>
      </c>
      <c r="D38" s="164" t="e">
        <f>payesh!#REF!</f>
        <v>#REF!</v>
      </c>
      <c r="E38" s="164" t="e">
        <f>payesh!#REF!</f>
        <v>#REF!</v>
      </c>
      <c r="F38" s="164" t="e">
        <f>payesh!#REF!</f>
        <v>#REF!</v>
      </c>
      <c r="G38" s="164" t="e">
        <f>payesh!#REF!</f>
        <v>#REF!</v>
      </c>
      <c r="H38" s="164" t="e">
        <f>payesh!#REF!</f>
        <v>#REF!</v>
      </c>
      <c r="I38" s="165" t="e">
        <f>payesh!#REF!</f>
        <v>#REF!</v>
      </c>
      <c r="J38" s="164" t="e">
        <f>payesh!#REF!</f>
        <v>#REF!</v>
      </c>
      <c r="K38" s="164" t="e">
        <f>payesh!#REF!</f>
        <v>#REF!</v>
      </c>
      <c r="L38" s="164" t="e">
        <f>payesh!#REF!</f>
        <v>#REF!</v>
      </c>
      <c r="M38" s="164" t="e">
        <f>payesh!#REF!</f>
        <v>#REF!</v>
      </c>
      <c r="N38" s="165" t="e">
        <f>payesh!#REF!</f>
        <v>#REF!</v>
      </c>
      <c r="O38" s="164" t="e">
        <f>payesh!#REF!</f>
        <v>#REF!</v>
      </c>
      <c r="P38" s="164" t="e">
        <f>payesh!#REF!</f>
        <v>#REF!</v>
      </c>
      <c r="Q38" s="164" t="e">
        <f>payesh!#REF!</f>
        <v>#REF!</v>
      </c>
      <c r="R38" s="164" t="e">
        <f>payesh!#REF!</f>
        <v>#REF!</v>
      </c>
      <c r="S38" s="164" t="e">
        <f>payesh!#REF!</f>
        <v>#REF!</v>
      </c>
      <c r="T38" s="186" t="e">
        <f>payesh!#REF!</f>
        <v>#REF!</v>
      </c>
      <c r="U38" s="164" t="e">
        <f>payesh!#REF!</f>
        <v>#REF!</v>
      </c>
      <c r="V38" s="164" t="e">
        <f>payesh!#REF!</f>
        <v>#REF!</v>
      </c>
      <c r="W38" s="164" t="e">
        <f>payesh!#REF!</f>
        <v>#REF!</v>
      </c>
      <c r="X38" s="164" t="e">
        <f>payesh!#REF!</f>
        <v>#REF!</v>
      </c>
      <c r="Y38" s="164" t="e">
        <f>payesh!#REF!</f>
        <v>#REF!</v>
      </c>
      <c r="Z38" s="164" t="e">
        <f>payesh!#REF!</f>
        <v>#REF!</v>
      </c>
      <c r="AA38" s="164" t="e">
        <f>payesh!#REF!</f>
        <v>#REF!</v>
      </c>
      <c r="AB38" s="164" t="e">
        <f>payesh!#REF!</f>
        <v>#REF!</v>
      </c>
      <c r="AC38" s="164" t="e">
        <f>payesh!#REF!</f>
        <v>#REF!</v>
      </c>
      <c r="AD38" s="164" t="e">
        <f>payesh!#REF!</f>
        <v>#REF!</v>
      </c>
      <c r="AE38" s="164" t="e">
        <f>payesh!#REF!</f>
        <v>#REF!</v>
      </c>
      <c r="AF38" s="164" t="e">
        <f>payesh!#REF!</f>
        <v>#REF!</v>
      </c>
      <c r="AG38" s="164" t="e">
        <f>payesh!#REF!</f>
        <v>#REF!</v>
      </c>
      <c r="AH38" s="164" t="e">
        <f>payesh!#REF!</f>
        <v>#REF!</v>
      </c>
      <c r="AI38" s="164" t="e">
        <f>payesh!#REF!</f>
        <v>#REF!</v>
      </c>
      <c r="AJ38" s="164" t="e">
        <f>payesh!#REF!</f>
        <v>#REF!</v>
      </c>
      <c r="AK38" s="167" t="e">
        <f>payesh!#REF!</f>
        <v>#REF!</v>
      </c>
    </row>
    <row r="39" spans="2:37" ht="18.75" thickBot="1" x14ac:dyDescent="0.3">
      <c r="B39" s="169">
        <f>payesh!AF7</f>
        <v>28</v>
      </c>
      <c r="C39" s="172" t="str">
        <f>payesh!AF3</f>
        <v>کردستان</v>
      </c>
      <c r="D39" s="172" t="str">
        <f>payesh!AF4</f>
        <v>دهگلان</v>
      </c>
      <c r="E39" s="172" t="str">
        <f>payesh!AF5</f>
        <v>سراب شیخ حسن</v>
      </c>
      <c r="F39" s="172" t="str">
        <f>payesh!AF6</f>
        <v>گلاله سوره</v>
      </c>
      <c r="G39" s="172" t="str">
        <f>payesh!AF10</f>
        <v>مرکز نشاط</v>
      </c>
      <c r="H39" s="172" t="str">
        <f>payesh!AF13</f>
        <v>سوسن خوشنواز</v>
      </c>
      <c r="I39" s="173">
        <f>payesh!AF14</f>
        <v>9182838201</v>
      </c>
      <c r="J39" s="172" t="str">
        <f>payesh!AF9</f>
        <v>فرزین امانی</v>
      </c>
      <c r="K39" s="172" t="str">
        <f>payesh!AF18</f>
        <v>پ5</v>
      </c>
      <c r="L39" s="172" t="str">
        <f>payesh!AF8</f>
        <v>فعال</v>
      </c>
      <c r="M39" s="172">
        <f>payesh!AF46</f>
        <v>0</v>
      </c>
      <c r="N39" s="173">
        <f>payesh!AF17</f>
        <v>786869930</v>
      </c>
      <c r="O39" s="172">
        <f>payesh!AF16</f>
        <v>0</v>
      </c>
      <c r="P39" s="172" t="str">
        <f>payesh!AF19</f>
        <v>سعدیه مفاخری</v>
      </c>
      <c r="Q39" s="172" t="str">
        <f>payesh!AF20</f>
        <v>شایسته مجیدی</v>
      </c>
      <c r="R39" s="172" t="str">
        <f>payesh!AF21</f>
        <v>پریا فتحی</v>
      </c>
      <c r="S39" s="172">
        <f>payesh!$AF$55</f>
        <v>0</v>
      </c>
      <c r="T39" s="187">
        <f>payesh!AF64</f>
        <v>0</v>
      </c>
      <c r="U39" s="172">
        <f>payesh!$AF$56</f>
        <v>0</v>
      </c>
      <c r="V39" s="172">
        <f>payesh!AF65</f>
        <v>0</v>
      </c>
      <c r="W39" s="172">
        <f>payesh!AF78</f>
        <v>0</v>
      </c>
      <c r="X39" s="172">
        <f>payesh!AF79</f>
        <v>0</v>
      </c>
      <c r="Y39" s="172">
        <f>payesh!$AF$83</f>
        <v>0</v>
      </c>
      <c r="Z39" s="172">
        <f>payesh!$AF$84</f>
        <v>0</v>
      </c>
      <c r="AA39" s="172">
        <f>payesh!AF86</f>
        <v>0</v>
      </c>
      <c r="AB39" s="172">
        <f>payesh!AF153</f>
        <v>0</v>
      </c>
      <c r="AC39" s="172">
        <f>payesh!AF155</f>
        <v>0</v>
      </c>
      <c r="AD39" s="172">
        <f>payesh!AF157</f>
        <v>0</v>
      </c>
      <c r="AE39" s="172">
        <f>payesh!AF159</f>
        <v>0</v>
      </c>
      <c r="AF39" s="172">
        <f>payesh!AF161</f>
        <v>0</v>
      </c>
      <c r="AG39" s="172">
        <f>payesh!AF163</f>
        <v>0</v>
      </c>
      <c r="AH39" s="172">
        <f>payesh!AF165</f>
        <v>0</v>
      </c>
      <c r="AI39" s="172">
        <f>payesh!AF167</f>
        <v>0</v>
      </c>
      <c r="AJ39" s="172">
        <f>payesh!AF169</f>
        <v>0</v>
      </c>
      <c r="AK39" s="175">
        <f>payesh!AF171</f>
        <v>0</v>
      </c>
    </row>
    <row r="40" spans="2:37" ht="18.75" thickBot="1" x14ac:dyDescent="0.3">
      <c r="B40" s="176">
        <f>payesh!AG7</f>
        <v>29</v>
      </c>
      <c r="C40" s="164" t="str">
        <f>payesh!AG3</f>
        <v>کردستان</v>
      </c>
      <c r="D40" s="164" t="str">
        <f>payesh!AG4</f>
        <v>دهگلان</v>
      </c>
      <c r="E40" s="164" t="str">
        <f>payesh!AG5</f>
        <v>سراب شیخ حسن</v>
      </c>
      <c r="F40" s="164" t="str">
        <f>payesh!AG6</f>
        <v>وحدت</v>
      </c>
      <c r="G40" s="164" t="str">
        <f>payesh!AG10</f>
        <v>مرکز نشاط</v>
      </c>
      <c r="H40" s="164" t="str">
        <f>payesh!AG13</f>
        <v>نسرین زارعی</v>
      </c>
      <c r="I40" s="165">
        <f>payesh!AG14</f>
        <v>9366393865</v>
      </c>
      <c r="J40" s="164" t="str">
        <f>payesh!AG9</f>
        <v>فرزین امانی</v>
      </c>
      <c r="K40" s="164" t="str">
        <f>payesh!AG18</f>
        <v>پ5</v>
      </c>
      <c r="L40" s="164" t="str">
        <f>payesh!AG8</f>
        <v>فعال</v>
      </c>
      <c r="M40" s="164">
        <f>payesh!AG46</f>
        <v>0</v>
      </c>
      <c r="N40" s="165">
        <f>payesh!AG17</f>
        <v>786877259</v>
      </c>
      <c r="O40" s="164">
        <f>payesh!AG16</f>
        <v>0</v>
      </c>
      <c r="P40" s="164" t="str">
        <f>payesh!AG19</f>
        <v>فرخنده عزتی</v>
      </c>
      <c r="Q40" s="164" t="str">
        <f>payesh!AG20</f>
        <v>سهیلا رضایی سطری</v>
      </c>
      <c r="R40" s="164" t="str">
        <f>payesh!AG21</f>
        <v>حمیرا عزیزی</v>
      </c>
      <c r="S40" s="164">
        <f>payesh!$AG$55</f>
        <v>0</v>
      </c>
      <c r="T40" s="186">
        <f>payesh!AG64</f>
        <v>0</v>
      </c>
      <c r="U40" s="164">
        <f>payesh!$AG$56</f>
        <v>0</v>
      </c>
      <c r="V40" s="164">
        <f>payesh!AG65</f>
        <v>0</v>
      </c>
      <c r="W40" s="164">
        <f>payesh!AG78</f>
        <v>0</v>
      </c>
      <c r="X40" s="164">
        <f>payesh!AG79</f>
        <v>0</v>
      </c>
      <c r="Y40" s="164">
        <f>payesh!$AG$83</f>
        <v>0</v>
      </c>
      <c r="Z40" s="164">
        <f>payesh!$AG$84</f>
        <v>0</v>
      </c>
      <c r="AA40" s="164">
        <f>payesh!AG86</f>
        <v>0</v>
      </c>
      <c r="AB40" s="164">
        <f>payesh!AG153</f>
        <v>0</v>
      </c>
      <c r="AC40" s="164">
        <f>payesh!AG155</f>
        <v>0</v>
      </c>
      <c r="AD40" s="164">
        <f>payesh!AG157</f>
        <v>0</v>
      </c>
      <c r="AE40" s="164">
        <f>payesh!AG159</f>
        <v>0</v>
      </c>
      <c r="AF40" s="164">
        <f>payesh!AG161</f>
        <v>0</v>
      </c>
      <c r="AG40" s="164">
        <f>payesh!AG163</f>
        <v>0</v>
      </c>
      <c r="AH40" s="164">
        <f>payesh!AG165</f>
        <v>0</v>
      </c>
      <c r="AI40" s="164">
        <f>payesh!AG167</f>
        <v>0</v>
      </c>
      <c r="AJ40" s="164">
        <f>payesh!AG169</f>
        <v>0</v>
      </c>
      <c r="AK40" s="167">
        <f>payesh!AG171</f>
        <v>0</v>
      </c>
    </row>
    <row r="41" spans="2:37" ht="18.75" thickBot="1" x14ac:dyDescent="0.3">
      <c r="B41" s="169">
        <f>payesh!AH7</f>
        <v>30</v>
      </c>
      <c r="C41" s="172" t="str">
        <f>payesh!AH3</f>
        <v>کردستان</v>
      </c>
      <c r="D41" s="172" t="str">
        <f>payesh!AH4</f>
        <v>دهگلان</v>
      </c>
      <c r="E41" s="172" t="str">
        <f>payesh!AH5</f>
        <v>قره بلاغ</v>
      </c>
      <c r="F41" s="172" t="str">
        <f>payesh!AH6</f>
        <v>گوله باخ</v>
      </c>
      <c r="G41" s="172" t="str">
        <f>payesh!AH10</f>
        <v>مرکز نشاط</v>
      </c>
      <c r="H41" s="172" t="str">
        <f>payesh!AH13</f>
        <v>پرستو فعله گری</v>
      </c>
      <c r="I41" s="173">
        <f>payesh!AH14</f>
        <v>9189775528</v>
      </c>
      <c r="J41" s="172" t="str">
        <f>payesh!AH9</f>
        <v>فرزین امانی</v>
      </c>
      <c r="K41" s="172" t="str">
        <f>payesh!AH18</f>
        <v>پ5</v>
      </c>
      <c r="L41" s="172" t="str">
        <f>payesh!AH8</f>
        <v>فعال</v>
      </c>
      <c r="M41" s="172">
        <f>payesh!AH46</f>
        <v>0</v>
      </c>
      <c r="N41" s="173">
        <f>payesh!AH17</f>
        <v>785578238</v>
      </c>
      <c r="O41" s="172">
        <f>payesh!AH16</f>
        <v>0</v>
      </c>
      <c r="P41" s="172" t="str">
        <f>payesh!AH19</f>
        <v>فریده مرادی</v>
      </c>
      <c r="Q41" s="172" t="str">
        <f>payesh!AH20</f>
        <v>ژیلا مرادی</v>
      </c>
      <c r="R41" s="172" t="str">
        <f>payesh!AH21</f>
        <v>بهار محمدی</v>
      </c>
      <c r="S41" s="172">
        <f>payesh!$AH$55</f>
        <v>0</v>
      </c>
      <c r="T41" s="187">
        <f>payesh!AH64</f>
        <v>0</v>
      </c>
      <c r="U41" s="172">
        <f>payesh!$AH$56</f>
        <v>0</v>
      </c>
      <c r="V41" s="172">
        <f>payesh!AH65</f>
        <v>0</v>
      </c>
      <c r="W41" s="172">
        <f>payesh!AH78</f>
        <v>0</v>
      </c>
      <c r="X41" s="172">
        <f>payesh!AH79</f>
        <v>0</v>
      </c>
      <c r="Y41" s="172">
        <f>payesh!$AH$83</f>
        <v>0</v>
      </c>
      <c r="Z41" s="172">
        <f>payesh!$AH$84</f>
        <v>0</v>
      </c>
      <c r="AA41" s="172">
        <f>payesh!AH86</f>
        <v>0</v>
      </c>
      <c r="AB41" s="172">
        <f>payesh!AH153</f>
        <v>0</v>
      </c>
      <c r="AC41" s="172">
        <f>payesh!AH155</f>
        <v>0</v>
      </c>
      <c r="AD41" s="172">
        <f>payesh!AH157</f>
        <v>0</v>
      </c>
      <c r="AE41" s="172">
        <f>payesh!AH159</f>
        <v>0</v>
      </c>
      <c r="AF41" s="172">
        <f>payesh!AH161</f>
        <v>0</v>
      </c>
      <c r="AG41" s="172">
        <f>payesh!AH163</f>
        <v>0</v>
      </c>
      <c r="AH41" s="172">
        <f>payesh!AH165</f>
        <v>0</v>
      </c>
      <c r="AI41" s="172">
        <f>payesh!AH167</f>
        <v>0</v>
      </c>
      <c r="AJ41" s="172">
        <f>payesh!AH169</f>
        <v>0</v>
      </c>
      <c r="AK41" s="175">
        <f>payesh!AH171</f>
        <v>0</v>
      </c>
    </row>
    <row r="42" spans="2:37" ht="18.75" thickBot="1" x14ac:dyDescent="0.3">
      <c r="B42" s="176">
        <f>payesh!AI7</f>
        <v>31</v>
      </c>
      <c r="C42" s="164" t="str">
        <f>payesh!AI3</f>
        <v>کردستان</v>
      </c>
      <c r="D42" s="164" t="str">
        <f>payesh!AI4</f>
        <v>دهگلان</v>
      </c>
      <c r="E42" s="164" t="str">
        <f>payesh!AI5</f>
        <v>قره بلاغ</v>
      </c>
      <c r="F42" s="164" t="str">
        <f>payesh!AI6</f>
        <v>گلبهار</v>
      </c>
      <c r="G42" s="164" t="str">
        <f>payesh!AI10</f>
        <v>مرکز نشاط</v>
      </c>
      <c r="H42" s="164" t="str">
        <f>payesh!AI13</f>
        <v>نسرین زارعی</v>
      </c>
      <c r="I42" s="165">
        <f>payesh!AI14</f>
        <v>9366393865</v>
      </c>
      <c r="J42" s="164" t="str">
        <f>payesh!AI9</f>
        <v>فرزین امانی</v>
      </c>
      <c r="K42" s="164" t="str">
        <f>payesh!AI18</f>
        <v>پ5</v>
      </c>
      <c r="L42" s="164" t="str">
        <f>payesh!AI8</f>
        <v>فعال</v>
      </c>
      <c r="M42" s="164">
        <f>payesh!AI46</f>
        <v>0</v>
      </c>
      <c r="N42" s="165">
        <f>payesh!AI17</f>
        <v>785583725</v>
      </c>
      <c r="O42" s="164">
        <f>payesh!AI16</f>
        <v>0</v>
      </c>
      <c r="P42" s="164" t="str">
        <f>payesh!AI19</f>
        <v>مرضیه مرادی</v>
      </c>
      <c r="Q42" s="164" t="str">
        <f>payesh!AI20</f>
        <v>فریبا مرادی</v>
      </c>
      <c r="R42" s="164" t="str">
        <f>payesh!AI21</f>
        <v>پروین محمدی</v>
      </c>
      <c r="S42" s="164">
        <f>payesh!$AI$55</f>
        <v>0</v>
      </c>
      <c r="T42" s="186">
        <f>payesh!AI64</f>
        <v>0</v>
      </c>
      <c r="U42" s="164">
        <f>payesh!$AI$56</f>
        <v>0</v>
      </c>
      <c r="V42" s="164">
        <f>payesh!AI65</f>
        <v>0</v>
      </c>
      <c r="W42" s="164">
        <f>payesh!AI78</f>
        <v>0</v>
      </c>
      <c r="X42" s="164">
        <f>payesh!AI79</f>
        <v>0</v>
      </c>
      <c r="Y42" s="164">
        <f>payesh!$AI$83</f>
        <v>0</v>
      </c>
      <c r="Z42" s="164">
        <f>payesh!$AI$84</f>
        <v>0</v>
      </c>
      <c r="AA42" s="164">
        <f>payesh!AI86</f>
        <v>0</v>
      </c>
      <c r="AB42" s="164">
        <f>payesh!AI153</f>
        <v>0</v>
      </c>
      <c r="AC42" s="164">
        <f>payesh!AI155</f>
        <v>0</v>
      </c>
      <c r="AD42" s="164">
        <f>payesh!AI157</f>
        <v>0</v>
      </c>
      <c r="AE42" s="164">
        <f>payesh!AI159</f>
        <v>0</v>
      </c>
      <c r="AF42" s="164">
        <f>payesh!AI161</f>
        <v>0</v>
      </c>
      <c r="AG42" s="164">
        <f>payesh!AI163</f>
        <v>0</v>
      </c>
      <c r="AH42" s="164">
        <f>payesh!AI165</f>
        <v>0</v>
      </c>
      <c r="AI42" s="164">
        <f>payesh!AI167</f>
        <v>0</v>
      </c>
      <c r="AJ42" s="164">
        <f>payesh!AI169</f>
        <v>0</v>
      </c>
      <c r="AK42" s="167">
        <f>payesh!AI171</f>
        <v>0</v>
      </c>
    </row>
    <row r="43" spans="2:37" ht="18.75" thickBot="1" x14ac:dyDescent="0.3">
      <c r="B43" s="169">
        <f>payesh!AJ7</f>
        <v>32</v>
      </c>
      <c r="C43" s="172" t="str">
        <f>payesh!AJ3</f>
        <v>کردستان</v>
      </c>
      <c r="D43" s="172" t="str">
        <f>payesh!AJ4</f>
        <v>دهگلان</v>
      </c>
      <c r="E43" s="172" t="str">
        <f>payesh!AJ5</f>
        <v>گرگانه</v>
      </c>
      <c r="F43" s="172" t="str">
        <f>payesh!AJ6</f>
        <v>گلدانه</v>
      </c>
      <c r="G43" s="172" t="str">
        <f>payesh!AJ10</f>
        <v>مرکز نشاط</v>
      </c>
      <c r="H43" s="172" t="str">
        <f>payesh!AJ13</f>
        <v>سوسن خوشنواز</v>
      </c>
      <c r="I43" s="173">
        <f>payesh!AJ14</f>
        <v>9182838201</v>
      </c>
      <c r="J43" s="172" t="str">
        <f>payesh!AJ9</f>
        <v>فرزین امانی</v>
      </c>
      <c r="K43" s="172" t="str">
        <f>payesh!AJ18</f>
        <v>پ5</v>
      </c>
      <c r="L43" s="172" t="str">
        <f>payesh!AJ8</f>
        <v>فعال</v>
      </c>
      <c r="M43" s="172">
        <f>payesh!AJ46</f>
        <v>0</v>
      </c>
      <c r="N43" s="173">
        <f>payesh!AJ17</f>
        <v>78675844</v>
      </c>
      <c r="O43" s="172">
        <f>payesh!AJ16</f>
        <v>0</v>
      </c>
      <c r="P43" s="172" t="str">
        <f>payesh!AJ19</f>
        <v xml:space="preserve"> جیران مجیدی</v>
      </c>
      <c r="Q43" s="172" t="str">
        <f>payesh!AJ20</f>
        <v>آرزو عزتی</v>
      </c>
      <c r="R43" s="172" t="str">
        <f>payesh!AJ21</f>
        <v>ویدا مجیدی</v>
      </c>
      <c r="S43" s="172">
        <f>payesh!$AJ$55</f>
        <v>0</v>
      </c>
      <c r="T43" s="187">
        <f>payesh!AJ64</f>
        <v>0</v>
      </c>
      <c r="U43" s="172">
        <f>payesh!$AJ$56</f>
        <v>0</v>
      </c>
      <c r="V43" s="172">
        <f>payesh!AJ65</f>
        <v>0</v>
      </c>
      <c r="W43" s="172">
        <f>payesh!AJ78</f>
        <v>0</v>
      </c>
      <c r="X43" s="172">
        <f>payesh!AJ79</f>
        <v>0</v>
      </c>
      <c r="Y43" s="172">
        <f>payesh!$AJ$83</f>
        <v>0</v>
      </c>
      <c r="Z43" s="172">
        <f>payesh!$AJ$84</f>
        <v>0</v>
      </c>
      <c r="AA43" s="172">
        <f>payesh!AJ86</f>
        <v>0</v>
      </c>
      <c r="AB43" s="172">
        <f>payesh!AJ153</f>
        <v>0</v>
      </c>
      <c r="AC43" s="172">
        <f>payesh!AJ155</f>
        <v>0</v>
      </c>
      <c r="AD43" s="172">
        <f>payesh!AJ157</f>
        <v>0</v>
      </c>
      <c r="AE43" s="172">
        <f>payesh!AJ159</f>
        <v>0</v>
      </c>
      <c r="AF43" s="172">
        <f>payesh!AJ161</f>
        <v>0</v>
      </c>
      <c r="AG43" s="172">
        <f>payesh!AJ163</f>
        <v>0</v>
      </c>
      <c r="AH43" s="172">
        <f>payesh!AJ165</f>
        <v>0</v>
      </c>
      <c r="AI43" s="172">
        <f>payesh!AJ167</f>
        <v>0</v>
      </c>
      <c r="AJ43" s="172">
        <f>payesh!AJ169</f>
        <v>0</v>
      </c>
      <c r="AK43" s="175">
        <f>payesh!AJ171</f>
        <v>0</v>
      </c>
    </row>
    <row r="44" spans="2:37" ht="18.75" thickBot="1" x14ac:dyDescent="0.3">
      <c r="B44" s="176">
        <f>payesh!AK7</f>
        <v>33</v>
      </c>
      <c r="C44" s="164" t="str">
        <f>payesh!AK3</f>
        <v>کردستان</v>
      </c>
      <c r="D44" s="164" t="str">
        <f>payesh!AK4</f>
        <v>دهگلان</v>
      </c>
      <c r="E44" s="164" t="str">
        <f>payesh!AK5</f>
        <v>گرگانه</v>
      </c>
      <c r="F44" s="164" t="str">
        <f>payesh!AK6</f>
        <v>صدف</v>
      </c>
      <c r="G44" s="164" t="str">
        <f>payesh!AK10</f>
        <v>مرکز نشاط</v>
      </c>
      <c r="H44" s="164" t="str">
        <f>payesh!AK13</f>
        <v>نسرین زارعی</v>
      </c>
      <c r="I44" s="165">
        <f>payesh!AK14</f>
        <v>9366393865</v>
      </c>
      <c r="J44" s="164" t="str">
        <f>payesh!AK9</f>
        <v>فرزین امانی</v>
      </c>
      <c r="K44" s="164" t="str">
        <f>payesh!AK18</f>
        <v>پ5</v>
      </c>
      <c r="L44" s="164" t="str">
        <f>payesh!AK8</f>
        <v>فعال</v>
      </c>
      <c r="M44" s="164">
        <f>payesh!AK46</f>
        <v>0</v>
      </c>
      <c r="N44" s="165">
        <f>payesh!AK17</f>
        <v>785681597</v>
      </c>
      <c r="O44" s="164">
        <f>payesh!AK16</f>
        <v>0</v>
      </c>
      <c r="P44" s="164" t="str">
        <f>payesh!AK19</f>
        <v>ثریا کرمی</v>
      </c>
      <c r="Q44" s="164" t="str">
        <f>payesh!AK20</f>
        <v>ایران داوودی</v>
      </c>
      <c r="R44" s="164" t="str">
        <f>payesh!AK21</f>
        <v>فریبا علی پناه</v>
      </c>
      <c r="S44" s="164">
        <f>payesh!$AK$55</f>
        <v>0</v>
      </c>
      <c r="T44" s="186">
        <f>payesh!AK64</f>
        <v>0</v>
      </c>
      <c r="U44" s="164">
        <f>payesh!$AK$56</f>
        <v>0</v>
      </c>
      <c r="V44" s="164">
        <f>payesh!AK65</f>
        <v>0</v>
      </c>
      <c r="W44" s="164">
        <f>payesh!AK78</f>
        <v>0</v>
      </c>
      <c r="X44" s="164">
        <f>payesh!AK79</f>
        <v>0</v>
      </c>
      <c r="Y44" s="164">
        <f>payesh!$AK$83</f>
        <v>0</v>
      </c>
      <c r="Z44" s="164">
        <f>payesh!$AK$84</f>
        <v>0</v>
      </c>
      <c r="AA44" s="164">
        <f>payesh!AK86</f>
        <v>0</v>
      </c>
      <c r="AB44" s="164">
        <f>payesh!AK153</f>
        <v>0</v>
      </c>
      <c r="AC44" s="164">
        <f>payesh!AK155</f>
        <v>0</v>
      </c>
      <c r="AD44" s="164">
        <f>payesh!AK157</f>
        <v>0</v>
      </c>
      <c r="AE44" s="164">
        <f>payesh!AK159</f>
        <v>0</v>
      </c>
      <c r="AF44" s="164">
        <f>payesh!AK161</f>
        <v>0</v>
      </c>
      <c r="AG44" s="164">
        <f>payesh!AK163</f>
        <v>0</v>
      </c>
      <c r="AH44" s="164">
        <f>payesh!AK165</f>
        <v>0</v>
      </c>
      <c r="AI44" s="164">
        <f>payesh!AK167</f>
        <v>0</v>
      </c>
      <c r="AJ44" s="164">
        <f>payesh!AK169</f>
        <v>0</v>
      </c>
      <c r="AK44" s="167">
        <f>payesh!AK171</f>
        <v>0</v>
      </c>
    </row>
    <row r="45" spans="2:37" ht="18.75" thickBot="1" x14ac:dyDescent="0.3">
      <c r="B45" s="169">
        <f>payesh!AL7</f>
        <v>34</v>
      </c>
      <c r="C45" s="172" t="str">
        <f>payesh!AL3</f>
        <v>کردستان</v>
      </c>
      <c r="D45" s="172" t="str">
        <f>payesh!AL4</f>
        <v>دهگلان</v>
      </c>
      <c r="E45" s="172" t="str">
        <f>payesh!AL5</f>
        <v>ناصر آباد</v>
      </c>
      <c r="F45" s="172" t="str">
        <f>payesh!AL6</f>
        <v>نرگس</v>
      </c>
      <c r="G45" s="172" t="str">
        <f>payesh!AL10</f>
        <v>مرکز نشاط</v>
      </c>
      <c r="H45" s="172" t="str">
        <f>payesh!AL13</f>
        <v>پرستو فعله گری</v>
      </c>
      <c r="I45" s="173">
        <f>payesh!AL14</f>
        <v>9189775528</v>
      </c>
      <c r="J45" s="172" t="str">
        <f>payesh!AL9</f>
        <v>فرزین امانی</v>
      </c>
      <c r="K45" s="172" t="str">
        <f>payesh!AL18</f>
        <v>پ3</v>
      </c>
      <c r="L45" s="172" t="str">
        <f>payesh!AL8</f>
        <v>فعال</v>
      </c>
      <c r="M45" s="172">
        <f>payesh!AL46</f>
        <v>0</v>
      </c>
      <c r="N45" s="173">
        <f>payesh!AL17</f>
        <v>787398016</v>
      </c>
      <c r="O45" s="172">
        <f>payesh!AL16</f>
        <v>0</v>
      </c>
      <c r="P45" s="172" t="str">
        <f>payesh!AL19</f>
        <v>شرمین احمدی</v>
      </c>
      <c r="Q45" s="172" t="str">
        <f>payesh!AL20</f>
        <v>سعدیه ناصر آبادی</v>
      </c>
      <c r="R45" s="172" t="str">
        <f>payesh!AL21</f>
        <v>رویا احمدی</v>
      </c>
      <c r="S45" s="172">
        <f>payesh!$AL$55</f>
        <v>0</v>
      </c>
      <c r="T45" s="187">
        <f>payesh!AL64</f>
        <v>0</v>
      </c>
      <c r="U45" s="172">
        <f>payesh!$AL$56</f>
        <v>0</v>
      </c>
      <c r="V45" s="172">
        <f>payesh!AL65</f>
        <v>0</v>
      </c>
      <c r="W45" s="172">
        <f>payesh!AL78</f>
        <v>0</v>
      </c>
      <c r="X45" s="172">
        <f>payesh!AL79</f>
        <v>0</v>
      </c>
      <c r="Y45" s="172">
        <f>payesh!$AL$83</f>
        <v>0</v>
      </c>
      <c r="Z45" s="172">
        <f>payesh!$AL$84</f>
        <v>0</v>
      </c>
      <c r="AA45" s="172">
        <f>payesh!AL86</f>
        <v>0</v>
      </c>
      <c r="AB45" s="172">
        <f>payesh!AL153</f>
        <v>0</v>
      </c>
      <c r="AC45" s="172">
        <f>payesh!AL155</f>
        <v>0</v>
      </c>
      <c r="AD45" s="172">
        <f>payesh!AL157</f>
        <v>0</v>
      </c>
      <c r="AE45" s="172">
        <f>payesh!AL159</f>
        <v>0</v>
      </c>
      <c r="AF45" s="172">
        <f>payesh!AL161</f>
        <v>0</v>
      </c>
      <c r="AG45" s="172">
        <f>payesh!AL163</f>
        <v>0</v>
      </c>
      <c r="AH45" s="172">
        <f>payesh!AL165</f>
        <v>0</v>
      </c>
      <c r="AI45" s="172">
        <f>payesh!AL167</f>
        <v>0</v>
      </c>
      <c r="AJ45" s="172">
        <f>payesh!AL169</f>
        <v>0</v>
      </c>
      <c r="AK45" s="175">
        <f>payesh!AL171</f>
        <v>0</v>
      </c>
    </row>
    <row r="46" spans="2:37" ht="18.75" thickBot="1" x14ac:dyDescent="0.3">
      <c r="B46" s="176" t="e">
        <f>payesh!#REF!</f>
        <v>#REF!</v>
      </c>
      <c r="C46" s="164" t="e">
        <f>payesh!#REF!</f>
        <v>#REF!</v>
      </c>
      <c r="D46" s="164" t="e">
        <f>payesh!#REF!</f>
        <v>#REF!</v>
      </c>
      <c r="E46" s="164" t="e">
        <f>payesh!#REF!</f>
        <v>#REF!</v>
      </c>
      <c r="F46" s="164" t="e">
        <f>payesh!#REF!</f>
        <v>#REF!</v>
      </c>
      <c r="G46" s="164" t="e">
        <f>payesh!#REF!</f>
        <v>#REF!</v>
      </c>
      <c r="H46" s="164" t="e">
        <f>payesh!#REF!</f>
        <v>#REF!</v>
      </c>
      <c r="I46" s="165" t="e">
        <f>payesh!#REF!</f>
        <v>#REF!</v>
      </c>
      <c r="J46" s="164" t="e">
        <f>payesh!#REF!</f>
        <v>#REF!</v>
      </c>
      <c r="K46" s="164" t="e">
        <f>payesh!#REF!</f>
        <v>#REF!</v>
      </c>
      <c r="L46" s="164" t="e">
        <f>payesh!#REF!</f>
        <v>#REF!</v>
      </c>
      <c r="M46" s="164" t="e">
        <f>payesh!#REF!</f>
        <v>#REF!</v>
      </c>
      <c r="N46" s="165" t="e">
        <f>payesh!#REF!</f>
        <v>#REF!</v>
      </c>
      <c r="O46" s="164" t="e">
        <f>payesh!#REF!</f>
        <v>#REF!</v>
      </c>
      <c r="P46" s="164" t="e">
        <f>payesh!#REF!</f>
        <v>#REF!</v>
      </c>
      <c r="Q46" s="164" t="e">
        <f>payesh!#REF!</f>
        <v>#REF!</v>
      </c>
      <c r="R46" s="164" t="e">
        <f>payesh!#REF!</f>
        <v>#REF!</v>
      </c>
      <c r="S46" s="164" t="e">
        <f>payesh!#REF!</f>
        <v>#REF!</v>
      </c>
      <c r="T46" s="186" t="e">
        <f>payesh!#REF!</f>
        <v>#REF!</v>
      </c>
      <c r="U46" s="164" t="e">
        <f>payesh!#REF!</f>
        <v>#REF!</v>
      </c>
      <c r="V46" s="164" t="e">
        <f>payesh!#REF!</f>
        <v>#REF!</v>
      </c>
      <c r="W46" s="164" t="e">
        <f>payesh!#REF!</f>
        <v>#REF!</v>
      </c>
      <c r="X46" s="164" t="e">
        <f>payesh!#REF!</f>
        <v>#REF!</v>
      </c>
      <c r="Y46" s="164" t="e">
        <f>payesh!#REF!</f>
        <v>#REF!</v>
      </c>
      <c r="Z46" s="164" t="e">
        <f>payesh!#REF!</f>
        <v>#REF!</v>
      </c>
      <c r="AA46" s="164" t="e">
        <f>payesh!#REF!</f>
        <v>#REF!</v>
      </c>
      <c r="AB46" s="164" t="e">
        <f>payesh!#REF!</f>
        <v>#REF!</v>
      </c>
      <c r="AC46" s="164" t="e">
        <f>payesh!#REF!</f>
        <v>#REF!</v>
      </c>
      <c r="AD46" s="164" t="e">
        <f>payesh!#REF!</f>
        <v>#REF!</v>
      </c>
      <c r="AE46" s="164" t="e">
        <f>payesh!#REF!</f>
        <v>#REF!</v>
      </c>
      <c r="AF46" s="164" t="e">
        <f>payesh!#REF!</f>
        <v>#REF!</v>
      </c>
      <c r="AG46" s="164" t="e">
        <f>payesh!#REF!</f>
        <v>#REF!</v>
      </c>
      <c r="AH46" s="164" t="e">
        <f>payesh!#REF!</f>
        <v>#REF!</v>
      </c>
      <c r="AI46" s="164" t="e">
        <f>payesh!#REF!</f>
        <v>#REF!</v>
      </c>
      <c r="AJ46" s="164" t="e">
        <f>payesh!#REF!</f>
        <v>#REF!</v>
      </c>
      <c r="AK46" s="167" t="e">
        <f>payesh!#REF!</f>
        <v>#REF!</v>
      </c>
    </row>
    <row r="47" spans="2:37" ht="18.75" thickBot="1" x14ac:dyDescent="0.3">
      <c r="B47" s="169">
        <f>payesh!AM7</f>
        <v>35</v>
      </c>
      <c r="C47" s="172" t="str">
        <f>payesh!AM3</f>
        <v>کردستان</v>
      </c>
      <c r="D47" s="172" t="str">
        <f>payesh!AM4</f>
        <v>دهگلان</v>
      </c>
      <c r="E47" s="172" t="str">
        <f>payesh!AM5</f>
        <v>طهماسبقلی</v>
      </c>
      <c r="F47" s="172" t="str">
        <f>payesh!AM6</f>
        <v>اهورا</v>
      </c>
      <c r="G47" s="172" t="str">
        <f>payesh!AM10</f>
        <v>مرکز نشاط</v>
      </c>
      <c r="H47" s="172" t="str">
        <f>payesh!AM13</f>
        <v>پرستو فعله گری</v>
      </c>
      <c r="I47" s="173">
        <f>payesh!AM14</f>
        <v>9189775528</v>
      </c>
      <c r="J47" s="172" t="str">
        <f>payesh!AM9</f>
        <v>فرزین امانی</v>
      </c>
      <c r="K47" s="172" t="str">
        <f>payesh!AM18</f>
        <v>پ3</v>
      </c>
      <c r="L47" s="172" t="str">
        <f>payesh!AM8</f>
        <v>فعال</v>
      </c>
      <c r="M47" s="172">
        <f>payesh!AM46</f>
        <v>0</v>
      </c>
      <c r="N47" s="173">
        <f>payesh!AM17</f>
        <v>787522635</v>
      </c>
      <c r="O47" s="172">
        <f>payesh!AM16</f>
        <v>0</v>
      </c>
      <c r="P47" s="172" t="str">
        <f>payesh!AM19</f>
        <v>فرخنده ساروقی</v>
      </c>
      <c r="Q47" s="172" t="str">
        <f>payesh!AM20</f>
        <v>طیبه مرادی</v>
      </c>
      <c r="R47" s="172" t="str">
        <f>payesh!AM21</f>
        <v>زهرا گوشبر</v>
      </c>
      <c r="S47" s="172">
        <f>payesh!$AM$55</f>
        <v>0</v>
      </c>
      <c r="T47" s="187">
        <f>payesh!AM64</f>
        <v>0</v>
      </c>
      <c r="U47" s="172">
        <f>payesh!$AM$56</f>
        <v>0</v>
      </c>
      <c r="V47" s="172">
        <f>payesh!AM65</f>
        <v>0</v>
      </c>
      <c r="W47" s="172">
        <f>payesh!AM78</f>
        <v>0</v>
      </c>
      <c r="X47" s="172">
        <f>payesh!AM79</f>
        <v>0</v>
      </c>
      <c r="Y47" s="172">
        <f>payesh!$AM$83</f>
        <v>0</v>
      </c>
      <c r="Z47" s="172">
        <f>payesh!$AM$84</f>
        <v>0</v>
      </c>
      <c r="AA47" s="172">
        <f>payesh!AM86</f>
        <v>0</v>
      </c>
      <c r="AB47" s="172">
        <f>payesh!AM153</f>
        <v>0</v>
      </c>
      <c r="AC47" s="172">
        <f>payesh!AM155</f>
        <v>0</v>
      </c>
      <c r="AD47" s="172">
        <f>payesh!AM157</f>
        <v>0</v>
      </c>
      <c r="AE47" s="172">
        <f>payesh!AM159</f>
        <v>0</v>
      </c>
      <c r="AF47" s="172">
        <f>payesh!AM161</f>
        <v>0</v>
      </c>
      <c r="AG47" s="172">
        <f>payesh!AM163</f>
        <v>0</v>
      </c>
      <c r="AH47" s="172">
        <f>payesh!AM165</f>
        <v>0</v>
      </c>
      <c r="AI47" s="172">
        <f>payesh!AM167</f>
        <v>0</v>
      </c>
      <c r="AJ47" s="172">
        <f>payesh!AM169</f>
        <v>0</v>
      </c>
      <c r="AK47" s="175">
        <f>payesh!AM171</f>
        <v>0</v>
      </c>
    </row>
    <row r="48" spans="2:37" ht="18.75" thickBot="1" x14ac:dyDescent="0.3">
      <c r="B48" s="176">
        <f>payesh!AN7</f>
        <v>36</v>
      </c>
      <c r="C48" s="164" t="str">
        <f>payesh!AN3</f>
        <v>کردستان</v>
      </c>
      <c r="D48" s="164" t="str">
        <f>payesh!AN4</f>
        <v>دهگلان</v>
      </c>
      <c r="E48" s="164" t="str">
        <f>payesh!AN5</f>
        <v>کاکوی سفلی</v>
      </c>
      <c r="F48" s="164" t="str">
        <f>payesh!AN6</f>
        <v>کوثر</v>
      </c>
      <c r="G48" s="164" t="str">
        <f>payesh!AN10</f>
        <v>مرکز نشاط</v>
      </c>
      <c r="H48" s="164" t="str">
        <f>payesh!AN13</f>
        <v>سوسن خوشنواز</v>
      </c>
      <c r="I48" s="165">
        <f>payesh!AN14</f>
        <v>9182838201</v>
      </c>
      <c r="J48" s="164" t="str">
        <f>payesh!AN9</f>
        <v>فرزین امانی</v>
      </c>
      <c r="K48" s="164" t="str">
        <f>payesh!AN18</f>
        <v>پ5</v>
      </c>
      <c r="L48" s="164" t="str">
        <f>payesh!AN8</f>
        <v>فعال</v>
      </c>
      <c r="M48" s="164">
        <f>payesh!AN46</f>
        <v>0</v>
      </c>
      <c r="N48" s="165">
        <f>payesh!AN17</f>
        <v>785466603</v>
      </c>
      <c r="O48" s="164">
        <f>payesh!AN16</f>
        <v>0</v>
      </c>
      <c r="P48" s="164" t="str">
        <f>payesh!AN19</f>
        <v>چنور عزتی</v>
      </c>
      <c r="Q48" s="164" t="str">
        <f>payesh!AN20</f>
        <v>آمنه عزتی</v>
      </c>
      <c r="R48" s="164" t="str">
        <f>payesh!AN21</f>
        <v>فریبا مفاخری</v>
      </c>
      <c r="S48" s="164">
        <f>payesh!$AN$55</f>
        <v>0</v>
      </c>
      <c r="T48" s="186">
        <f>payesh!AN64</f>
        <v>0</v>
      </c>
      <c r="U48" s="164">
        <f>payesh!$AN$56</f>
        <v>0</v>
      </c>
      <c r="V48" s="164">
        <f>payesh!AN65</f>
        <v>0</v>
      </c>
      <c r="W48" s="164">
        <f>payesh!AN78</f>
        <v>0</v>
      </c>
      <c r="X48" s="164">
        <f>payesh!AN79</f>
        <v>0</v>
      </c>
      <c r="Y48" s="164">
        <f>payesh!$AN$83</f>
        <v>0</v>
      </c>
      <c r="Z48" s="164">
        <f>payesh!$AN$84</f>
        <v>0</v>
      </c>
      <c r="AA48" s="164">
        <f>payesh!AN86</f>
        <v>0</v>
      </c>
      <c r="AB48" s="164">
        <f>payesh!AN153</f>
        <v>0</v>
      </c>
      <c r="AC48" s="164">
        <f>payesh!AN155</f>
        <v>0</v>
      </c>
      <c r="AD48" s="164">
        <f>payesh!AN157</f>
        <v>0</v>
      </c>
      <c r="AE48" s="164">
        <f>payesh!AN159</f>
        <v>0</v>
      </c>
      <c r="AF48" s="164">
        <f>payesh!AN161</f>
        <v>0</v>
      </c>
      <c r="AG48" s="164">
        <f>payesh!AN163</f>
        <v>0</v>
      </c>
      <c r="AH48" s="164">
        <f>payesh!AN165</f>
        <v>0</v>
      </c>
      <c r="AI48" s="164">
        <f>payesh!AN167</f>
        <v>0</v>
      </c>
      <c r="AJ48" s="164">
        <f>payesh!AN169</f>
        <v>0</v>
      </c>
      <c r="AK48" s="167">
        <f>payesh!AN171</f>
        <v>0</v>
      </c>
    </row>
    <row r="49" spans="2:37" ht="18.75" thickBot="1" x14ac:dyDescent="0.3">
      <c r="B49" s="169">
        <f>payesh!AO7</f>
        <v>37</v>
      </c>
      <c r="C49" s="172" t="str">
        <f>payesh!AO3</f>
        <v>کردستان</v>
      </c>
      <c r="D49" s="172" t="str">
        <f>payesh!AO4</f>
        <v>دهگلان</v>
      </c>
      <c r="E49" s="172" t="str">
        <f>payesh!AO5</f>
        <v>کاکوی سفلی</v>
      </c>
      <c r="F49" s="172" t="str">
        <f>payesh!AO6</f>
        <v>سیران</v>
      </c>
      <c r="G49" s="172" t="str">
        <f>payesh!AO10</f>
        <v>مرکز نشاط</v>
      </c>
      <c r="H49" s="172" t="str">
        <f>payesh!AO13</f>
        <v>نسرین زارعی</v>
      </c>
      <c r="I49" s="173">
        <f>payesh!AO14</f>
        <v>9366393865</v>
      </c>
      <c r="J49" s="172" t="str">
        <f>payesh!AO9</f>
        <v>فرزین امانی</v>
      </c>
      <c r="K49" s="172" t="str">
        <f>payesh!AO18</f>
        <v>پ5</v>
      </c>
      <c r="L49" s="172" t="str">
        <f>payesh!AO8</f>
        <v>فعال</v>
      </c>
      <c r="M49" s="172">
        <f>payesh!AO46</f>
        <v>0</v>
      </c>
      <c r="N49" s="173">
        <f>payesh!AO17</f>
        <v>785566528</v>
      </c>
      <c r="O49" s="172">
        <f>payesh!AO16</f>
        <v>0</v>
      </c>
      <c r="P49" s="172" t="str">
        <f>payesh!AO19</f>
        <v>.................</v>
      </c>
      <c r="Q49" s="172" t="str">
        <f>payesh!AO20</f>
        <v>فهیمه حیدری</v>
      </c>
      <c r="R49" s="172" t="str">
        <f>payesh!AO21</f>
        <v>سیران عزیزی</v>
      </c>
      <c r="S49" s="172">
        <f>payesh!$AO$55</f>
        <v>0</v>
      </c>
      <c r="T49" s="187">
        <f>payesh!AO64</f>
        <v>0</v>
      </c>
      <c r="U49" s="172">
        <f>payesh!$AO$56</f>
        <v>0</v>
      </c>
      <c r="V49" s="172">
        <f>payesh!AO65</f>
        <v>0</v>
      </c>
      <c r="W49" s="172">
        <f>payesh!AO78</f>
        <v>0</v>
      </c>
      <c r="X49" s="172">
        <f>payesh!AO79</f>
        <v>0</v>
      </c>
      <c r="Y49" s="172">
        <f>payesh!$AO$83</f>
        <v>0</v>
      </c>
      <c r="Z49" s="172">
        <f>payesh!$AO$84</f>
        <v>0</v>
      </c>
      <c r="AA49" s="172">
        <f>payesh!AO86</f>
        <v>0</v>
      </c>
      <c r="AB49" s="172">
        <f>payesh!AO153</f>
        <v>0</v>
      </c>
      <c r="AC49" s="172">
        <f>payesh!AO155</f>
        <v>0</v>
      </c>
      <c r="AD49" s="172">
        <f>payesh!AO157</f>
        <v>0</v>
      </c>
      <c r="AE49" s="172">
        <f>payesh!AO159</f>
        <v>0</v>
      </c>
      <c r="AF49" s="172">
        <f>payesh!AO161</f>
        <v>0</v>
      </c>
      <c r="AG49" s="172">
        <f>payesh!AO163</f>
        <v>0</v>
      </c>
      <c r="AH49" s="172">
        <f>payesh!AO165</f>
        <v>0</v>
      </c>
      <c r="AI49" s="172">
        <f>payesh!AO167</f>
        <v>0</v>
      </c>
      <c r="AJ49" s="172">
        <f>payesh!AO169</f>
        <v>0</v>
      </c>
      <c r="AK49" s="175">
        <f>payesh!AO171</f>
        <v>0</v>
      </c>
    </row>
    <row r="50" spans="2:37" ht="18.75" thickBot="1" x14ac:dyDescent="0.3">
      <c r="B50" s="176">
        <f>payesh!AP7</f>
        <v>38</v>
      </c>
      <c r="C50" s="164" t="str">
        <f>payesh!AP3</f>
        <v>کردستان</v>
      </c>
      <c r="D50" s="164" t="str">
        <f>payesh!AP4</f>
        <v>دهگلان</v>
      </c>
      <c r="E50" s="164" t="str">
        <f>payesh!AP5</f>
        <v>تازه آباد قروچای</v>
      </c>
      <c r="F50" s="164" t="str">
        <f>payesh!AP6</f>
        <v>نیان</v>
      </c>
      <c r="G50" s="164" t="str">
        <f>payesh!AP10</f>
        <v>مرکز نشاط</v>
      </c>
      <c r="H50" s="164" t="str">
        <f>payesh!AP13</f>
        <v>نسرین زارعی</v>
      </c>
      <c r="I50" s="165">
        <f>payesh!AP14</f>
        <v>9366393865</v>
      </c>
      <c r="J50" s="164" t="str">
        <f>payesh!AP9</f>
        <v>فرزین امانی</v>
      </c>
      <c r="K50" s="164" t="str">
        <f>payesh!AP18</f>
        <v>ب7</v>
      </c>
      <c r="L50" s="164" t="str">
        <f>payesh!AP8</f>
        <v>فعال</v>
      </c>
      <c r="M50" s="164">
        <f>payesh!AP46</f>
        <v>0</v>
      </c>
      <c r="N50" s="165">
        <f>payesh!AP17</f>
        <v>787842179</v>
      </c>
      <c r="O50" s="164">
        <f>payesh!AP16</f>
        <v>0</v>
      </c>
      <c r="P50" s="164" t="str">
        <f>payesh!AP19</f>
        <v>ساعت حسین پناهی</v>
      </c>
      <c r="Q50" s="164" t="str">
        <f>payesh!AP20</f>
        <v>شهلا صمدی</v>
      </c>
      <c r="R50" s="164" t="str">
        <f>payesh!AP21</f>
        <v>شهناز خالدیان</v>
      </c>
      <c r="S50" s="164">
        <f>payesh!$AP$55</f>
        <v>0</v>
      </c>
      <c r="T50" s="186">
        <f>payesh!AP64</f>
        <v>0</v>
      </c>
      <c r="U50" s="164">
        <f>payesh!$AP$56</f>
        <v>0</v>
      </c>
      <c r="V50" s="164">
        <f>payesh!AP65</f>
        <v>0</v>
      </c>
      <c r="W50" s="164">
        <f>payesh!AP78</f>
        <v>0</v>
      </c>
      <c r="X50" s="164">
        <f>payesh!AP79</f>
        <v>0</v>
      </c>
      <c r="Y50" s="164">
        <f>payesh!$AP$83</f>
        <v>0</v>
      </c>
      <c r="Z50" s="164">
        <f>payesh!$AP$84</f>
        <v>0</v>
      </c>
      <c r="AA50" s="164">
        <f>payesh!AP86</f>
        <v>0</v>
      </c>
      <c r="AB50" s="164">
        <f>payesh!AP153</f>
        <v>0</v>
      </c>
      <c r="AC50" s="164">
        <f>payesh!AP155</f>
        <v>0</v>
      </c>
      <c r="AD50" s="164">
        <f>payesh!AP157</f>
        <v>0</v>
      </c>
      <c r="AE50" s="164">
        <f>payesh!AP159</f>
        <v>0</v>
      </c>
      <c r="AF50" s="164">
        <f>payesh!AP161</f>
        <v>0</v>
      </c>
      <c r="AG50" s="164">
        <f>payesh!AP163</f>
        <v>0</v>
      </c>
      <c r="AH50" s="164">
        <f>payesh!AP165</f>
        <v>0</v>
      </c>
      <c r="AI50" s="164">
        <f>payesh!AP167</f>
        <v>0</v>
      </c>
      <c r="AJ50" s="164">
        <f>payesh!AP169</f>
        <v>0</v>
      </c>
      <c r="AK50" s="167">
        <f>payesh!AP171</f>
        <v>0</v>
      </c>
    </row>
    <row r="51" spans="2:37" ht="18.75" thickBot="1" x14ac:dyDescent="0.3">
      <c r="B51" s="169">
        <f>payesh!AQ7</f>
        <v>39</v>
      </c>
      <c r="C51" s="172" t="str">
        <f>payesh!AQ3</f>
        <v>کردستان</v>
      </c>
      <c r="D51" s="172" t="str">
        <f>payesh!AQ4</f>
        <v>دهگلان</v>
      </c>
      <c r="E51" s="172" t="str">
        <f>payesh!AQ5</f>
        <v>سراب حاجی پمق</v>
      </c>
      <c r="F51" s="172" t="str">
        <f>payesh!AQ6</f>
        <v>نیشتمان</v>
      </c>
      <c r="G51" s="172" t="str">
        <f>payesh!AQ10</f>
        <v>مرکز نشاط</v>
      </c>
      <c r="H51" s="172" t="str">
        <f>payesh!AQ13</f>
        <v>پرستو فعله گری</v>
      </c>
      <c r="I51" s="173">
        <f>payesh!AQ14</f>
        <v>9189775528</v>
      </c>
      <c r="J51" s="172" t="str">
        <f>payesh!AQ9</f>
        <v>فرزین امانی</v>
      </c>
      <c r="K51" s="172" t="str">
        <f>payesh!AQ18</f>
        <v>پ5</v>
      </c>
      <c r="L51" s="172" t="str">
        <f>payesh!AQ8</f>
        <v>فعال</v>
      </c>
      <c r="M51" s="172">
        <f>payesh!AQ46</f>
        <v>0</v>
      </c>
      <c r="N51" s="173">
        <f>payesh!AQ17</f>
        <v>785994167</v>
      </c>
      <c r="O51" s="172">
        <f>payesh!AQ16</f>
        <v>0</v>
      </c>
      <c r="P51" s="172" t="str">
        <f>payesh!AQ19</f>
        <v>حیران رشیدی</v>
      </c>
      <c r="Q51" s="172" t="str">
        <f>payesh!AQ20</f>
        <v>مریم صفایی</v>
      </c>
      <c r="R51" s="172" t="str">
        <f>payesh!AQ21</f>
        <v>ایران حسین پناهی</v>
      </c>
      <c r="S51" s="172">
        <f>payesh!$AQ$55</f>
        <v>0</v>
      </c>
      <c r="T51" s="187">
        <f>payesh!AQ64</f>
        <v>0</v>
      </c>
      <c r="U51" s="172">
        <f>payesh!$AQ$56</f>
        <v>0</v>
      </c>
      <c r="V51" s="172">
        <f>payesh!AQ65</f>
        <v>0</v>
      </c>
      <c r="W51" s="172">
        <f>payesh!AQ78</f>
        <v>0</v>
      </c>
      <c r="X51" s="172">
        <f>payesh!AQ79</f>
        <v>0</v>
      </c>
      <c r="Y51" s="172">
        <f>payesh!$AQ$83</f>
        <v>0</v>
      </c>
      <c r="Z51" s="172">
        <f>payesh!$AQ$84</f>
        <v>0</v>
      </c>
      <c r="AA51" s="172">
        <f>payesh!AQ86</f>
        <v>0</v>
      </c>
      <c r="AB51" s="172">
        <f>payesh!AQ153</f>
        <v>0</v>
      </c>
      <c r="AC51" s="172">
        <f>payesh!AQ155</f>
        <v>0</v>
      </c>
      <c r="AD51" s="172">
        <f>payesh!AQ157</f>
        <v>0</v>
      </c>
      <c r="AE51" s="172">
        <f>payesh!AQ159</f>
        <v>0</v>
      </c>
      <c r="AF51" s="172">
        <f>payesh!AQ161</f>
        <v>0</v>
      </c>
      <c r="AG51" s="172">
        <f>payesh!AQ163</f>
        <v>0</v>
      </c>
      <c r="AH51" s="172">
        <f>payesh!AQ165</f>
        <v>0</v>
      </c>
      <c r="AI51" s="172">
        <f>payesh!AQ167</f>
        <v>0</v>
      </c>
      <c r="AJ51" s="172">
        <f>payesh!AQ169</f>
        <v>0</v>
      </c>
      <c r="AK51" s="175">
        <f>payesh!AQ171</f>
        <v>0</v>
      </c>
    </row>
    <row r="52" spans="2:37" ht="18.75" thickBot="1" x14ac:dyDescent="0.3">
      <c r="B52" s="176">
        <f>payesh!AR7</f>
        <v>40</v>
      </c>
      <c r="C52" s="164" t="str">
        <f>payesh!AR3</f>
        <v>کردستان</v>
      </c>
      <c r="D52" s="164" t="str">
        <f>payesh!AR4</f>
        <v>دهگلان</v>
      </c>
      <c r="E52" s="164" t="str">
        <f>payesh!AR5</f>
        <v>سراب حاجی پمق</v>
      </c>
      <c r="F52" s="164" t="str">
        <f>payesh!AR6</f>
        <v>خاطره</v>
      </c>
      <c r="G52" s="164" t="str">
        <f>payesh!AR10</f>
        <v>مرکز نشاط</v>
      </c>
      <c r="H52" s="164" t="str">
        <f>payesh!AR13</f>
        <v>سوسن خوشنواز</v>
      </c>
      <c r="I52" s="165">
        <f>payesh!AR14</f>
        <v>9182838201</v>
      </c>
      <c r="J52" s="164" t="str">
        <f>payesh!AR9</f>
        <v>فرزین امانی</v>
      </c>
      <c r="K52" s="164" t="str">
        <f>payesh!AR18</f>
        <v>پ5</v>
      </c>
      <c r="L52" s="164" t="str">
        <f>payesh!AR8</f>
        <v>فعال</v>
      </c>
      <c r="M52" s="164">
        <f>payesh!AR46</f>
        <v>0</v>
      </c>
      <c r="N52" s="165">
        <f>payesh!AR17</f>
        <v>785978940</v>
      </c>
      <c r="O52" s="164">
        <f>payesh!AR16</f>
        <v>0</v>
      </c>
      <c r="P52" s="164" t="str">
        <f>payesh!AR19</f>
        <v>سحر غریبی</v>
      </c>
      <c r="Q52" s="164" t="str">
        <f>payesh!AR20</f>
        <v>سوما محمدی</v>
      </c>
      <c r="R52" s="164" t="str">
        <f>payesh!AR21</f>
        <v>صبری قوامی</v>
      </c>
      <c r="S52" s="164">
        <f>payesh!$AR$55</f>
        <v>0</v>
      </c>
      <c r="T52" s="186">
        <f>payesh!AR64</f>
        <v>0</v>
      </c>
      <c r="U52" s="164">
        <f>payesh!$AR$56</f>
        <v>0</v>
      </c>
      <c r="V52" s="164">
        <f>payesh!AR65</f>
        <v>0</v>
      </c>
      <c r="W52" s="164">
        <f>payesh!AR78</f>
        <v>0</v>
      </c>
      <c r="X52" s="164">
        <f>payesh!AR79</f>
        <v>0</v>
      </c>
      <c r="Y52" s="164">
        <f>payesh!$AR$83</f>
        <v>0</v>
      </c>
      <c r="Z52" s="164">
        <f>payesh!$AR$84</f>
        <v>0</v>
      </c>
      <c r="AA52" s="164">
        <f>payesh!AR86</f>
        <v>0</v>
      </c>
      <c r="AB52" s="164">
        <f>payesh!AR153</f>
        <v>0</v>
      </c>
      <c r="AC52" s="164">
        <f>payesh!AR155</f>
        <v>0</v>
      </c>
      <c r="AD52" s="164">
        <f>payesh!AR157</f>
        <v>0</v>
      </c>
      <c r="AE52" s="164">
        <f>payesh!AR159</f>
        <v>0</v>
      </c>
      <c r="AF52" s="164">
        <f>payesh!AR161</f>
        <v>0</v>
      </c>
      <c r="AG52" s="164">
        <f>payesh!AR163</f>
        <v>0</v>
      </c>
      <c r="AH52" s="164">
        <f>payesh!AR165</f>
        <v>0</v>
      </c>
      <c r="AI52" s="164">
        <f>payesh!AR167</f>
        <v>0</v>
      </c>
      <c r="AJ52" s="164">
        <f>payesh!AR169</f>
        <v>0</v>
      </c>
      <c r="AK52" s="167">
        <f>payesh!AR171</f>
        <v>0</v>
      </c>
    </row>
    <row r="53" spans="2:37" ht="18.75" thickBot="1" x14ac:dyDescent="0.3">
      <c r="B53" s="169">
        <f>payesh!AS7</f>
        <v>41</v>
      </c>
      <c r="C53" s="172" t="str">
        <f>payesh!AS3</f>
        <v>کردستان</v>
      </c>
      <c r="D53" s="172" t="str">
        <f>payesh!AS4</f>
        <v>دهگلان</v>
      </c>
      <c r="E53" s="172" t="str">
        <f>payesh!AS5</f>
        <v>قروچای</v>
      </c>
      <c r="F53" s="172" t="str">
        <f>payesh!AS6</f>
        <v>رویا</v>
      </c>
      <c r="G53" s="172" t="str">
        <f>payesh!AS10</f>
        <v>مرکز نشاط</v>
      </c>
      <c r="H53" s="172" t="str">
        <f>payesh!AS13</f>
        <v>نسرین زارعی</v>
      </c>
      <c r="I53" s="173">
        <f>payesh!AS14</f>
        <v>9366393865</v>
      </c>
      <c r="J53" s="172" t="str">
        <f>payesh!AS9</f>
        <v>فرزین امانی</v>
      </c>
      <c r="K53" s="172" t="str">
        <f>payesh!AS18</f>
        <v>پ3</v>
      </c>
      <c r="L53" s="172" t="str">
        <f>payesh!AS8</f>
        <v>فعال</v>
      </c>
      <c r="M53" s="172">
        <f>payesh!AS46</f>
        <v>0</v>
      </c>
      <c r="N53" s="173">
        <f>payesh!AS17</f>
        <v>788457540</v>
      </c>
      <c r="O53" s="172">
        <f>payesh!AS16</f>
        <v>0</v>
      </c>
      <c r="P53" s="172" t="str">
        <f>payesh!AS19</f>
        <v>ناهید حسین پناهی</v>
      </c>
      <c r="Q53" s="172" t="str">
        <f>payesh!AS20</f>
        <v>زینب سیفی</v>
      </c>
      <c r="R53" s="172" t="str">
        <f>payesh!AS21</f>
        <v>ملیحه حسین پناهی</v>
      </c>
      <c r="S53" s="172">
        <f>payesh!$AS$55</f>
        <v>0</v>
      </c>
      <c r="T53" s="187">
        <f>payesh!AS64</f>
        <v>0</v>
      </c>
      <c r="U53" s="172">
        <f>payesh!$AS$56</f>
        <v>0</v>
      </c>
      <c r="V53" s="172">
        <f>payesh!AS65</f>
        <v>0</v>
      </c>
      <c r="W53" s="172">
        <f>payesh!AS78</f>
        <v>0</v>
      </c>
      <c r="X53" s="172">
        <f>payesh!AS79</f>
        <v>0</v>
      </c>
      <c r="Y53" s="172">
        <f>payesh!$AS$83</f>
        <v>0</v>
      </c>
      <c r="Z53" s="172">
        <f>payesh!$AS$84</f>
        <v>0</v>
      </c>
      <c r="AA53" s="172">
        <f>payesh!AS86</f>
        <v>0</v>
      </c>
      <c r="AB53" s="172">
        <f>payesh!AS153</f>
        <v>0</v>
      </c>
      <c r="AC53" s="172">
        <f>payesh!AS155</f>
        <v>0</v>
      </c>
      <c r="AD53" s="172">
        <f>payesh!AS157</f>
        <v>0</v>
      </c>
      <c r="AE53" s="172">
        <f>payesh!AS159</f>
        <v>0</v>
      </c>
      <c r="AF53" s="172">
        <f>payesh!AS161</f>
        <v>0</v>
      </c>
      <c r="AG53" s="172">
        <f>payesh!AS163</f>
        <v>0</v>
      </c>
      <c r="AH53" s="172">
        <f>payesh!AS165</f>
        <v>0</v>
      </c>
      <c r="AI53" s="172">
        <f>payesh!AS167</f>
        <v>0</v>
      </c>
      <c r="AJ53" s="172">
        <f>payesh!AS169</f>
        <v>0</v>
      </c>
      <c r="AK53" s="175">
        <f>payesh!AS171</f>
        <v>0</v>
      </c>
    </row>
    <row r="54" spans="2:37" ht="18.75" thickBot="1" x14ac:dyDescent="0.3">
      <c r="B54" s="176" t="e">
        <f>payesh!#REF!</f>
        <v>#REF!</v>
      </c>
      <c r="C54" s="164" t="e">
        <f>payesh!#REF!</f>
        <v>#REF!</v>
      </c>
      <c r="D54" s="164" t="e">
        <f>payesh!#REF!</f>
        <v>#REF!</v>
      </c>
      <c r="E54" s="164" t="e">
        <f>payesh!#REF!</f>
        <v>#REF!</v>
      </c>
      <c r="F54" s="164" t="e">
        <f>payesh!#REF!</f>
        <v>#REF!</v>
      </c>
      <c r="G54" s="164" t="e">
        <f>payesh!#REF!</f>
        <v>#REF!</v>
      </c>
      <c r="H54" s="164" t="e">
        <f>payesh!#REF!</f>
        <v>#REF!</v>
      </c>
      <c r="I54" s="165" t="e">
        <f>payesh!#REF!</f>
        <v>#REF!</v>
      </c>
      <c r="J54" s="164" t="e">
        <f>payesh!#REF!</f>
        <v>#REF!</v>
      </c>
      <c r="K54" s="164" t="e">
        <f>payesh!#REF!</f>
        <v>#REF!</v>
      </c>
      <c r="L54" s="164" t="e">
        <f>payesh!#REF!</f>
        <v>#REF!</v>
      </c>
      <c r="M54" s="164" t="e">
        <f>payesh!#REF!</f>
        <v>#REF!</v>
      </c>
      <c r="N54" s="165" t="e">
        <f>payesh!#REF!</f>
        <v>#REF!</v>
      </c>
      <c r="O54" s="164" t="e">
        <f>payesh!#REF!</f>
        <v>#REF!</v>
      </c>
      <c r="P54" s="164" t="e">
        <f>payesh!#REF!</f>
        <v>#REF!</v>
      </c>
      <c r="Q54" s="164" t="e">
        <f>payesh!#REF!</f>
        <v>#REF!</v>
      </c>
      <c r="R54" s="164" t="e">
        <f>payesh!#REF!</f>
        <v>#REF!</v>
      </c>
      <c r="S54" s="164" t="e">
        <f>payesh!#REF!</f>
        <v>#REF!</v>
      </c>
      <c r="T54" s="186" t="e">
        <f>payesh!#REF!</f>
        <v>#REF!</v>
      </c>
      <c r="U54" s="164" t="e">
        <f>payesh!#REF!</f>
        <v>#REF!</v>
      </c>
      <c r="V54" s="164" t="e">
        <f>payesh!#REF!</f>
        <v>#REF!</v>
      </c>
      <c r="W54" s="164" t="e">
        <f>payesh!#REF!</f>
        <v>#REF!</v>
      </c>
      <c r="X54" s="164" t="e">
        <f>payesh!#REF!</f>
        <v>#REF!</v>
      </c>
      <c r="Y54" s="164" t="e">
        <f>payesh!#REF!</f>
        <v>#REF!</v>
      </c>
      <c r="Z54" s="164" t="e">
        <f>payesh!#REF!</f>
        <v>#REF!</v>
      </c>
      <c r="AA54" s="164" t="e">
        <f>payesh!#REF!</f>
        <v>#REF!</v>
      </c>
      <c r="AB54" s="164" t="e">
        <f>payesh!#REF!</f>
        <v>#REF!</v>
      </c>
      <c r="AC54" s="164" t="e">
        <f>payesh!#REF!</f>
        <v>#REF!</v>
      </c>
      <c r="AD54" s="164" t="e">
        <f>payesh!#REF!</f>
        <v>#REF!</v>
      </c>
      <c r="AE54" s="164" t="e">
        <f>payesh!#REF!</f>
        <v>#REF!</v>
      </c>
      <c r="AF54" s="164" t="e">
        <f>payesh!#REF!</f>
        <v>#REF!</v>
      </c>
      <c r="AG54" s="164" t="e">
        <f>payesh!#REF!</f>
        <v>#REF!</v>
      </c>
      <c r="AH54" s="164" t="e">
        <f>payesh!#REF!</f>
        <v>#REF!</v>
      </c>
      <c r="AI54" s="164" t="e">
        <f>payesh!#REF!</f>
        <v>#REF!</v>
      </c>
      <c r="AJ54" s="164" t="e">
        <f>payesh!#REF!</f>
        <v>#REF!</v>
      </c>
      <c r="AK54" s="167" t="e">
        <f>payesh!#REF!</f>
        <v>#REF!</v>
      </c>
    </row>
    <row r="55" spans="2:37" ht="18.75" thickBot="1" x14ac:dyDescent="0.3">
      <c r="B55" s="169" t="e">
        <f>payesh!#REF!</f>
        <v>#REF!</v>
      </c>
      <c r="C55" s="172" t="e">
        <f>payesh!#REF!</f>
        <v>#REF!</v>
      </c>
      <c r="D55" s="172" t="e">
        <f>payesh!#REF!</f>
        <v>#REF!</v>
      </c>
      <c r="E55" s="172" t="e">
        <f>payesh!#REF!</f>
        <v>#REF!</v>
      </c>
      <c r="F55" s="172" t="e">
        <f>payesh!#REF!</f>
        <v>#REF!</v>
      </c>
      <c r="G55" s="172" t="e">
        <f>payesh!#REF!</f>
        <v>#REF!</v>
      </c>
      <c r="H55" s="172" t="e">
        <f>payesh!#REF!</f>
        <v>#REF!</v>
      </c>
      <c r="I55" s="173" t="e">
        <f>payesh!#REF!</f>
        <v>#REF!</v>
      </c>
      <c r="J55" s="172" t="e">
        <f>payesh!#REF!</f>
        <v>#REF!</v>
      </c>
      <c r="K55" s="172" t="e">
        <f>payesh!#REF!</f>
        <v>#REF!</v>
      </c>
      <c r="L55" s="172" t="e">
        <f>payesh!#REF!</f>
        <v>#REF!</v>
      </c>
      <c r="M55" s="172" t="e">
        <f>payesh!#REF!</f>
        <v>#REF!</v>
      </c>
      <c r="N55" s="173" t="e">
        <f>payesh!#REF!</f>
        <v>#REF!</v>
      </c>
      <c r="O55" s="172" t="e">
        <f>payesh!#REF!</f>
        <v>#REF!</v>
      </c>
      <c r="P55" s="172" t="e">
        <f>payesh!#REF!</f>
        <v>#REF!</v>
      </c>
      <c r="Q55" s="172" t="e">
        <f>payesh!#REF!</f>
        <v>#REF!</v>
      </c>
      <c r="R55" s="172" t="e">
        <f>payesh!#REF!</f>
        <v>#REF!</v>
      </c>
      <c r="S55" s="172" t="e">
        <f>payesh!#REF!</f>
        <v>#REF!</v>
      </c>
      <c r="T55" s="187" t="e">
        <f>payesh!#REF!</f>
        <v>#REF!</v>
      </c>
      <c r="U55" s="172" t="e">
        <f>payesh!#REF!</f>
        <v>#REF!</v>
      </c>
      <c r="V55" s="172" t="e">
        <f>payesh!#REF!</f>
        <v>#REF!</v>
      </c>
      <c r="W55" s="172" t="e">
        <f>payesh!#REF!</f>
        <v>#REF!</v>
      </c>
      <c r="X55" s="172" t="e">
        <f>payesh!#REF!</f>
        <v>#REF!</v>
      </c>
      <c r="Y55" s="172" t="e">
        <f>payesh!#REF!</f>
        <v>#REF!</v>
      </c>
      <c r="Z55" s="172" t="e">
        <f>payesh!#REF!</f>
        <v>#REF!</v>
      </c>
      <c r="AA55" s="172" t="e">
        <f>payesh!#REF!</f>
        <v>#REF!</v>
      </c>
      <c r="AB55" s="172" t="e">
        <f>payesh!#REF!</f>
        <v>#REF!</v>
      </c>
      <c r="AC55" s="172" t="e">
        <f>payesh!#REF!</f>
        <v>#REF!</v>
      </c>
      <c r="AD55" s="172" t="e">
        <f>payesh!#REF!</f>
        <v>#REF!</v>
      </c>
      <c r="AE55" s="172" t="e">
        <f>payesh!#REF!</f>
        <v>#REF!</v>
      </c>
      <c r="AF55" s="172" t="e">
        <f>payesh!#REF!</f>
        <v>#REF!</v>
      </c>
      <c r="AG55" s="172" t="e">
        <f>payesh!#REF!</f>
        <v>#REF!</v>
      </c>
      <c r="AH55" s="172" t="e">
        <f>payesh!#REF!</f>
        <v>#REF!</v>
      </c>
      <c r="AI55" s="172" t="e">
        <f>payesh!#REF!</f>
        <v>#REF!</v>
      </c>
      <c r="AJ55" s="172" t="e">
        <f>payesh!#REF!</f>
        <v>#REF!</v>
      </c>
      <c r="AK55" s="175" t="e">
        <f>payesh!#REF!</f>
        <v>#REF!</v>
      </c>
    </row>
    <row r="56" spans="2:37" ht="18.75" thickBot="1" x14ac:dyDescent="0.3">
      <c r="B56" s="176">
        <f>payesh!AT7</f>
        <v>42</v>
      </c>
      <c r="C56" s="164" t="str">
        <f>payesh!AT3</f>
        <v>کردستان</v>
      </c>
      <c r="D56" s="164" t="str">
        <f>payesh!AT4</f>
        <v>دهگلان</v>
      </c>
      <c r="E56" s="164" t="str">
        <f>payesh!AT5</f>
        <v>سرواله</v>
      </c>
      <c r="F56" s="164" t="str">
        <f>payesh!AT6</f>
        <v>دیلان</v>
      </c>
      <c r="G56" s="164" t="str">
        <f>payesh!AT10</f>
        <v>مرکز نشاط</v>
      </c>
      <c r="H56" s="164" t="str">
        <f>payesh!AT13</f>
        <v>سوسن خوشنواز</v>
      </c>
      <c r="I56" s="165">
        <f>payesh!AT14</f>
        <v>9182838201</v>
      </c>
      <c r="J56" s="164" t="str">
        <f>payesh!AT9</f>
        <v>فرزین امانی</v>
      </c>
      <c r="K56" s="164" t="str">
        <f>payesh!AT18</f>
        <v>پ3</v>
      </c>
      <c r="L56" s="164" t="str">
        <f>payesh!AT8</f>
        <v>فعال</v>
      </c>
      <c r="M56" s="164">
        <f>payesh!AT46</f>
        <v>0</v>
      </c>
      <c r="N56" s="165">
        <f>payesh!AT17</f>
        <v>787948890</v>
      </c>
      <c r="O56" s="164">
        <f>payesh!AT16</f>
        <v>0</v>
      </c>
      <c r="P56" s="164" t="str">
        <f>payesh!AT19</f>
        <v>شریفه طریقی</v>
      </c>
      <c r="Q56" s="164" t="str">
        <f>payesh!AT20</f>
        <v>مریم احمدی</v>
      </c>
      <c r="R56" s="164" t="str">
        <f>payesh!AT21</f>
        <v>روژین احمدی</v>
      </c>
      <c r="S56" s="164">
        <f>payesh!$AT$55</f>
        <v>0</v>
      </c>
      <c r="T56" s="186">
        <f>payesh!AT64</f>
        <v>0</v>
      </c>
      <c r="U56" s="164">
        <f>payesh!$AT$56</f>
        <v>0</v>
      </c>
      <c r="V56" s="164">
        <f>payesh!AT65</f>
        <v>0</v>
      </c>
      <c r="W56" s="164">
        <f>payesh!AT78</f>
        <v>0</v>
      </c>
      <c r="X56" s="164">
        <f>payesh!AT79</f>
        <v>0</v>
      </c>
      <c r="Y56" s="164">
        <f>payesh!$AT$83</f>
        <v>0</v>
      </c>
      <c r="Z56" s="164">
        <f>payesh!$AT$84</f>
        <v>0</v>
      </c>
      <c r="AA56" s="164">
        <f>payesh!AT86</f>
        <v>0</v>
      </c>
      <c r="AB56" s="164">
        <f>payesh!AT153</f>
        <v>0</v>
      </c>
      <c r="AC56" s="164">
        <f>payesh!AT155</f>
        <v>0</v>
      </c>
      <c r="AD56" s="164">
        <f>payesh!AT157</f>
        <v>0</v>
      </c>
      <c r="AE56" s="164">
        <f>payesh!AT159</f>
        <v>0</v>
      </c>
      <c r="AF56" s="164">
        <f>payesh!AT161</f>
        <v>0</v>
      </c>
      <c r="AG56" s="164">
        <f>payesh!AT163</f>
        <v>0</v>
      </c>
      <c r="AH56" s="164">
        <f>payesh!AT165</f>
        <v>0</v>
      </c>
      <c r="AI56" s="164">
        <f>payesh!AT167</f>
        <v>0</v>
      </c>
      <c r="AJ56" s="164">
        <f>payesh!AT169</f>
        <v>0</v>
      </c>
      <c r="AK56" s="167">
        <f>payesh!AT171</f>
        <v>0</v>
      </c>
    </row>
    <row r="57" spans="2:37" ht="18.75" thickBot="1" x14ac:dyDescent="0.3">
      <c r="B57" s="169">
        <f>payesh!AU7</f>
        <v>43</v>
      </c>
      <c r="C57" s="172" t="str">
        <f>payesh!AU3</f>
        <v>کردستان</v>
      </c>
      <c r="D57" s="172" t="str">
        <f>payesh!AU4</f>
        <v>دهگلان</v>
      </c>
      <c r="E57" s="172" t="str">
        <f>payesh!AU5</f>
        <v>آرزند</v>
      </c>
      <c r="F57" s="172" t="str">
        <f>payesh!AU6</f>
        <v>فرناز</v>
      </c>
      <c r="G57" s="172" t="str">
        <f>payesh!AU10</f>
        <v>مرکز نشاط</v>
      </c>
      <c r="H57" s="172" t="str">
        <f>payesh!AU13</f>
        <v>نسرین زارعی</v>
      </c>
      <c r="I57" s="173">
        <f>payesh!AU14</f>
        <v>9366393865</v>
      </c>
      <c r="J57" s="172" t="str">
        <f>payesh!AU9</f>
        <v>فرزین امانی</v>
      </c>
      <c r="K57" s="172" t="str">
        <f>payesh!AU18</f>
        <v>پ3</v>
      </c>
      <c r="L57" s="172" t="str">
        <f>payesh!AU8</f>
        <v>فعال</v>
      </c>
      <c r="M57" s="172">
        <f>payesh!AU46</f>
        <v>0</v>
      </c>
      <c r="N57" s="173">
        <f>payesh!AU17</f>
        <v>788002104</v>
      </c>
      <c r="O57" s="172">
        <f>payesh!AU16</f>
        <v>0</v>
      </c>
      <c r="P57" s="172" t="str">
        <f>payesh!AU19</f>
        <v>معصومه ویسی</v>
      </c>
      <c r="Q57" s="172" t="str">
        <f>payesh!AU20</f>
        <v>مریم غفوری</v>
      </c>
      <c r="R57" s="172" t="str">
        <f>payesh!AU21</f>
        <v>.............</v>
      </c>
      <c r="S57" s="172">
        <f>payesh!$AU$55</f>
        <v>0</v>
      </c>
      <c r="T57" s="187">
        <f>payesh!AU64</f>
        <v>0</v>
      </c>
      <c r="U57" s="172">
        <f>payesh!$AU$56</f>
        <v>0</v>
      </c>
      <c r="V57" s="172">
        <f>payesh!AU65</f>
        <v>0</v>
      </c>
      <c r="W57" s="172">
        <f>payesh!AU78</f>
        <v>0</v>
      </c>
      <c r="X57" s="172">
        <f>payesh!AU79</f>
        <v>0</v>
      </c>
      <c r="Y57" s="172">
        <f>payesh!$AU$83</f>
        <v>0</v>
      </c>
      <c r="Z57" s="172">
        <f>payesh!$AU$84</f>
        <v>0</v>
      </c>
      <c r="AA57" s="172">
        <f>payesh!AU86</f>
        <v>0</v>
      </c>
      <c r="AB57" s="172">
        <f>payesh!AU153</f>
        <v>0</v>
      </c>
      <c r="AC57" s="172">
        <f>payesh!AU155</f>
        <v>0</v>
      </c>
      <c r="AD57" s="172">
        <f>payesh!AU157</f>
        <v>0</v>
      </c>
      <c r="AE57" s="172">
        <f>payesh!AU159</f>
        <v>0</v>
      </c>
      <c r="AF57" s="172">
        <f>payesh!AU161</f>
        <v>0</v>
      </c>
      <c r="AG57" s="172">
        <f>payesh!AU163</f>
        <v>0</v>
      </c>
      <c r="AH57" s="172">
        <f>payesh!AU165</f>
        <v>0</v>
      </c>
      <c r="AI57" s="172">
        <f>payesh!AU167</f>
        <v>0</v>
      </c>
      <c r="AJ57" s="172">
        <f>payesh!AU169</f>
        <v>0</v>
      </c>
      <c r="AK57" s="175">
        <f>payesh!AU171</f>
        <v>0</v>
      </c>
    </row>
    <row r="58" spans="2:37" ht="18.75" thickBot="1" x14ac:dyDescent="0.3">
      <c r="B58" s="176">
        <f>payesh!AV7</f>
        <v>44</v>
      </c>
      <c r="C58" s="164" t="str">
        <f>payesh!AV3</f>
        <v>کردستان</v>
      </c>
      <c r="D58" s="164" t="str">
        <f>payesh!AV4</f>
        <v>دهگلان</v>
      </c>
      <c r="E58" s="164" t="str">
        <f>payesh!AV5</f>
        <v>سراب حاجی پمق</v>
      </c>
      <c r="F58" s="164" t="str">
        <f>payesh!AV6</f>
        <v>مهربان</v>
      </c>
      <c r="G58" s="164" t="str">
        <f>payesh!AV10</f>
        <v>مرکز نشاط</v>
      </c>
      <c r="H58" s="164" t="str">
        <f>payesh!AV13</f>
        <v>سوسن خوشنواز</v>
      </c>
      <c r="I58" s="165">
        <f>payesh!AV14</f>
        <v>9182838201</v>
      </c>
      <c r="J58" s="164" t="str">
        <f>payesh!AV9</f>
        <v>فرزین امانی</v>
      </c>
      <c r="K58" s="164" t="str">
        <f>payesh!AV18</f>
        <v>پ3</v>
      </c>
      <c r="L58" s="164" t="str">
        <f>payesh!AV8</f>
        <v>فعال</v>
      </c>
      <c r="M58" s="164">
        <f>payesh!AV46</f>
        <v>0</v>
      </c>
      <c r="N58" s="165">
        <f>payesh!AV17</f>
        <v>788106646</v>
      </c>
      <c r="O58" s="164">
        <f>payesh!AV16</f>
        <v>0</v>
      </c>
      <c r="P58" s="164" t="str">
        <f>payesh!AV19</f>
        <v>عطیه نوری</v>
      </c>
      <c r="Q58" s="164" t="str">
        <f>payesh!AV20</f>
        <v>کبری بابایی</v>
      </c>
      <c r="R58" s="164" t="str">
        <f>payesh!AV21</f>
        <v>...........</v>
      </c>
      <c r="S58" s="164">
        <f>payesh!$AV$55</f>
        <v>0</v>
      </c>
      <c r="T58" s="186">
        <f>payesh!AV64</f>
        <v>0</v>
      </c>
      <c r="U58" s="164">
        <f>payesh!$AV$56</f>
        <v>0</v>
      </c>
      <c r="V58" s="164">
        <f>payesh!AV65</f>
        <v>0</v>
      </c>
      <c r="W58" s="164">
        <f>payesh!AV78</f>
        <v>0</v>
      </c>
      <c r="X58" s="164">
        <f>payesh!AV79</f>
        <v>0</v>
      </c>
      <c r="Y58" s="164">
        <f>payesh!$AV$83</f>
        <v>0</v>
      </c>
      <c r="Z58" s="164">
        <f>payesh!$AV$84</f>
        <v>0</v>
      </c>
      <c r="AA58" s="164">
        <f>payesh!AV86</f>
        <v>0</v>
      </c>
      <c r="AB58" s="164">
        <f>payesh!AV153</f>
        <v>0</v>
      </c>
      <c r="AC58" s="164">
        <f>payesh!AV155</f>
        <v>0</v>
      </c>
      <c r="AD58" s="164">
        <f>payesh!AV157</f>
        <v>0</v>
      </c>
      <c r="AE58" s="164">
        <f>payesh!AV159</f>
        <v>0</v>
      </c>
      <c r="AF58" s="164">
        <f>payesh!AV161</f>
        <v>0</v>
      </c>
      <c r="AG58" s="164">
        <f>payesh!AV163</f>
        <v>0</v>
      </c>
      <c r="AH58" s="164">
        <f>payesh!AV165</f>
        <v>0</v>
      </c>
      <c r="AI58" s="164">
        <f>payesh!AV167</f>
        <v>0</v>
      </c>
      <c r="AJ58" s="164">
        <f>payesh!AV169</f>
        <v>0</v>
      </c>
      <c r="AK58" s="167">
        <f>payesh!AV171</f>
        <v>0</v>
      </c>
    </row>
    <row r="59" spans="2:37" ht="18.75" thickBot="1" x14ac:dyDescent="0.3">
      <c r="B59" s="169">
        <f>payesh!AW7</f>
        <v>45</v>
      </c>
      <c r="C59" s="172" t="str">
        <f>payesh!AW3</f>
        <v>کردستان</v>
      </c>
      <c r="D59" s="172" t="str">
        <f>payesh!AW4</f>
        <v>دهگلان</v>
      </c>
      <c r="E59" s="172" t="str">
        <f>payesh!AW5</f>
        <v>ناصر آباد</v>
      </c>
      <c r="F59" s="172" t="str">
        <f>payesh!AW6</f>
        <v>یسنا</v>
      </c>
      <c r="G59" s="172" t="str">
        <f>payesh!AW10</f>
        <v>مرکز نشاط</v>
      </c>
      <c r="H59" s="172" t="str">
        <f>payesh!AW13</f>
        <v>سوسن خوشنواز</v>
      </c>
      <c r="I59" s="173">
        <f>payesh!AW14</f>
        <v>9182838201</v>
      </c>
      <c r="J59" s="172" t="str">
        <f>payesh!AW9</f>
        <v>فرزین امانی</v>
      </c>
      <c r="K59" s="172" t="str">
        <f>payesh!AW18</f>
        <v>ب7</v>
      </c>
      <c r="L59" s="172" t="str">
        <f>payesh!AW8</f>
        <v>فعال</v>
      </c>
      <c r="M59" s="172">
        <f>payesh!AW46</f>
        <v>0</v>
      </c>
      <c r="N59" s="173">
        <f>payesh!AW17</f>
        <v>788502107</v>
      </c>
      <c r="O59" s="172">
        <f>payesh!AW16</f>
        <v>0</v>
      </c>
      <c r="P59" s="172" t="str">
        <f>payesh!AW19</f>
        <v>ثریا مشیر پناهی</v>
      </c>
      <c r="Q59" s="172" t="str">
        <f>payesh!AW20</f>
        <v>شهلا کریمیان</v>
      </c>
      <c r="R59" s="172" t="str">
        <f>payesh!AW21</f>
        <v>.........</v>
      </c>
      <c r="S59" s="172">
        <f>payesh!$AW$55</f>
        <v>0</v>
      </c>
      <c r="T59" s="187">
        <f>payesh!AW64</f>
        <v>0</v>
      </c>
      <c r="U59" s="172">
        <f>payesh!$AW$56</f>
        <v>0</v>
      </c>
      <c r="V59" s="172">
        <f>payesh!AW65</f>
        <v>0</v>
      </c>
      <c r="W59" s="172">
        <f>payesh!AW78</f>
        <v>0</v>
      </c>
      <c r="X59" s="172">
        <f>payesh!AW79</f>
        <v>0</v>
      </c>
      <c r="Y59" s="172">
        <f>payesh!$AW$83</f>
        <v>0</v>
      </c>
      <c r="Z59" s="172">
        <f>payesh!$AW$84</f>
        <v>0</v>
      </c>
      <c r="AA59" s="172">
        <f>payesh!AW86</f>
        <v>0</v>
      </c>
      <c r="AB59" s="172">
        <f>payesh!AW153</f>
        <v>0</v>
      </c>
      <c r="AC59" s="172">
        <f>payesh!AW155</f>
        <v>0</v>
      </c>
      <c r="AD59" s="172">
        <f>payesh!AW157</f>
        <v>0</v>
      </c>
      <c r="AE59" s="172">
        <f>payesh!AW159</f>
        <v>0</v>
      </c>
      <c r="AF59" s="172">
        <f>payesh!AW161</f>
        <v>0</v>
      </c>
      <c r="AG59" s="172">
        <f>payesh!AW163</f>
        <v>0</v>
      </c>
      <c r="AH59" s="172">
        <f>payesh!AW165</f>
        <v>0</v>
      </c>
      <c r="AI59" s="172">
        <f>payesh!AW167</f>
        <v>0</v>
      </c>
      <c r="AJ59" s="172">
        <f>payesh!AW169</f>
        <v>0</v>
      </c>
      <c r="AK59" s="175">
        <f>payesh!AW171</f>
        <v>0</v>
      </c>
    </row>
    <row r="60" spans="2:37" ht="18.75" thickBot="1" x14ac:dyDescent="0.3">
      <c r="B60" s="176">
        <f>payesh!AX7</f>
        <v>46</v>
      </c>
      <c r="C60" s="164" t="str">
        <f>payesh!AX3</f>
        <v>کردستان</v>
      </c>
      <c r="D60" s="164" t="str">
        <f>payesh!AX4</f>
        <v>دهگلان</v>
      </c>
      <c r="E60" s="164" t="str">
        <f>payesh!AX5</f>
        <v>بلدستی</v>
      </c>
      <c r="F60" s="164" t="str">
        <f>payesh!AX6</f>
        <v>گندم</v>
      </c>
      <c r="G60" s="164" t="str">
        <f>payesh!AX10</f>
        <v>مرکز نشاط</v>
      </c>
      <c r="H60" s="164" t="str">
        <f>payesh!AX13</f>
        <v>پرستو فعله گری</v>
      </c>
      <c r="I60" s="165">
        <f>payesh!AX14</f>
        <v>9189775528</v>
      </c>
      <c r="J60" s="164" t="str">
        <f>payesh!AX9</f>
        <v>فرزین امانی</v>
      </c>
      <c r="K60" s="164" t="str">
        <f>payesh!AX18</f>
        <v>پ3</v>
      </c>
      <c r="L60" s="164" t="str">
        <f>payesh!AX8</f>
        <v>فعال</v>
      </c>
      <c r="M60" s="164">
        <f>payesh!AX46</f>
        <v>0</v>
      </c>
      <c r="N60" s="165">
        <f>payesh!AX17</f>
        <v>788857593</v>
      </c>
      <c r="O60" s="164">
        <f>payesh!AX16</f>
        <v>0</v>
      </c>
      <c r="P60" s="164" t="str">
        <f>payesh!AX19</f>
        <v>آزیتا شیخ حسنی</v>
      </c>
      <c r="Q60" s="164" t="str">
        <f>payesh!AX20</f>
        <v>مهناز محمودی</v>
      </c>
      <c r="R60" s="164" t="str">
        <f>payesh!AX21</f>
        <v>...........</v>
      </c>
      <c r="S60" s="164">
        <f>payesh!$AX$55</f>
        <v>0</v>
      </c>
      <c r="T60" s="186">
        <f>payesh!AX64</f>
        <v>0</v>
      </c>
      <c r="U60" s="164">
        <f>payesh!$AX$56</f>
        <v>0</v>
      </c>
      <c r="V60" s="164">
        <f>payesh!AX65</f>
        <v>0</v>
      </c>
      <c r="W60" s="164">
        <f>payesh!AX78</f>
        <v>0</v>
      </c>
      <c r="X60" s="164">
        <f>payesh!AX79</f>
        <v>0</v>
      </c>
      <c r="Y60" s="164">
        <f>payesh!$AX$83</f>
        <v>0</v>
      </c>
      <c r="Z60" s="164">
        <f>payesh!$AX$84</f>
        <v>0</v>
      </c>
      <c r="AA60" s="164">
        <f>payesh!AX86</f>
        <v>0</v>
      </c>
      <c r="AB60" s="164">
        <f>payesh!AX153</f>
        <v>0</v>
      </c>
      <c r="AC60" s="164">
        <f>payesh!AX155</f>
        <v>0</v>
      </c>
      <c r="AD60" s="164">
        <f>payesh!AX157</f>
        <v>0</v>
      </c>
      <c r="AE60" s="164">
        <f>payesh!AX159</f>
        <v>0</v>
      </c>
      <c r="AF60" s="164">
        <f>payesh!AX161</f>
        <v>0</v>
      </c>
      <c r="AG60" s="164">
        <f>payesh!AX163</f>
        <v>0</v>
      </c>
      <c r="AH60" s="164">
        <f>payesh!AX165</f>
        <v>0</v>
      </c>
      <c r="AI60" s="164">
        <f>payesh!AX167</f>
        <v>0</v>
      </c>
      <c r="AJ60" s="164">
        <f>payesh!AX169</f>
        <v>0</v>
      </c>
      <c r="AK60" s="167">
        <f>payesh!AX171</f>
        <v>0</v>
      </c>
    </row>
    <row r="61" spans="2:37" ht="18.75" thickBot="1" x14ac:dyDescent="0.3">
      <c r="B61" s="169">
        <f>payesh!AY7</f>
        <v>47</v>
      </c>
      <c r="C61" s="172" t="str">
        <f>payesh!AY3</f>
        <v>کردستان</v>
      </c>
      <c r="D61" s="172" t="str">
        <f>payesh!AY4</f>
        <v>دهگلان</v>
      </c>
      <c r="E61" s="172" t="str">
        <f>payesh!AY5</f>
        <v>قاضی جوب</v>
      </c>
      <c r="F61" s="172" t="str">
        <f>payesh!AY6</f>
        <v>چیا</v>
      </c>
      <c r="G61" s="172" t="str">
        <f>payesh!AY10</f>
        <v>مرکز نشاط</v>
      </c>
      <c r="H61" s="163" t="str">
        <f>payesh!AY13</f>
        <v>پرستو فعله گری</v>
      </c>
      <c r="I61" s="173">
        <f>payesh!AY14</f>
        <v>9189775528</v>
      </c>
      <c r="J61" s="172" t="str">
        <f>payesh!AY9</f>
        <v>فرزین امانی</v>
      </c>
      <c r="K61" s="172" t="str">
        <f>payesh!AY18</f>
        <v>ب7</v>
      </c>
      <c r="L61" s="172" t="str">
        <f>payesh!AY8</f>
        <v>فعال</v>
      </c>
      <c r="M61" s="172">
        <f>payesh!AY46</f>
        <v>0</v>
      </c>
      <c r="N61" s="173">
        <f>payesh!AY17</f>
        <v>789292109</v>
      </c>
      <c r="O61" s="172">
        <f>payesh!AY16</f>
        <v>0</v>
      </c>
      <c r="P61" s="172" t="str">
        <f>payesh!AY19</f>
        <v>گلاویژ خالدیان</v>
      </c>
      <c r="Q61" s="172" t="str">
        <f>payesh!AY20</f>
        <v>سمیه برخورداری</v>
      </c>
      <c r="R61" s="172" t="str">
        <f>payesh!AY21</f>
        <v>..........</v>
      </c>
      <c r="S61" s="172">
        <f>payesh!$AY$55</f>
        <v>0</v>
      </c>
      <c r="T61" s="187">
        <f>payesh!AY64</f>
        <v>0</v>
      </c>
      <c r="U61" s="172">
        <f>payesh!$AY$56</f>
        <v>0</v>
      </c>
      <c r="V61" s="172">
        <f>payesh!AY65</f>
        <v>0</v>
      </c>
      <c r="W61" s="172">
        <f>payesh!AY78</f>
        <v>0</v>
      </c>
      <c r="X61" s="172">
        <f>payesh!AY79</f>
        <v>0</v>
      </c>
      <c r="Y61" s="172">
        <f>payesh!$AY$83</f>
        <v>0</v>
      </c>
      <c r="Z61" s="172">
        <f>payesh!$AY$84</f>
        <v>0</v>
      </c>
      <c r="AA61" s="172">
        <f>payesh!AY86</f>
        <v>0</v>
      </c>
      <c r="AB61" s="172">
        <f>payesh!AY153</f>
        <v>0</v>
      </c>
      <c r="AC61" s="172">
        <f>payesh!AY155</f>
        <v>0</v>
      </c>
      <c r="AD61" s="172">
        <f>payesh!AY157</f>
        <v>0</v>
      </c>
      <c r="AE61" s="172">
        <f>payesh!AY159</f>
        <v>0</v>
      </c>
      <c r="AF61" s="172">
        <f>payesh!AY161</f>
        <v>0</v>
      </c>
      <c r="AG61" s="172">
        <f>payesh!AY163</f>
        <v>0</v>
      </c>
      <c r="AH61" s="172">
        <f>payesh!AY165</f>
        <v>0</v>
      </c>
      <c r="AI61" s="172">
        <f>payesh!AY167</f>
        <v>0</v>
      </c>
      <c r="AJ61" s="172">
        <f>payesh!AY169</f>
        <v>0</v>
      </c>
      <c r="AK61" s="175">
        <f>payesh!AY171</f>
        <v>0</v>
      </c>
    </row>
    <row r="62" spans="2:37" ht="18.75" thickBot="1" x14ac:dyDescent="0.3">
      <c r="B62" s="176">
        <f>payesh!AZ7</f>
        <v>48</v>
      </c>
      <c r="C62" s="164" t="str">
        <f>payesh!AZ3</f>
        <v>کردستان</v>
      </c>
      <c r="D62" s="164" t="str">
        <f>payesh!AZ4</f>
        <v>دهگلان</v>
      </c>
      <c r="E62" s="164" t="str">
        <f>payesh!AZ5</f>
        <v>قروچای</v>
      </c>
      <c r="F62" s="164" t="str">
        <f>payesh!AZ6</f>
        <v>ئاکو</v>
      </c>
      <c r="G62" s="164" t="str">
        <f>payesh!AZ10</f>
        <v>مرکز نشاط</v>
      </c>
      <c r="H62" s="164" t="str">
        <f>payesh!AZ13</f>
        <v>پرستو فعله گری</v>
      </c>
      <c r="I62" s="165">
        <f>payesh!AZ14</f>
        <v>9189775528</v>
      </c>
      <c r="J62" s="164" t="str">
        <f>payesh!AZ9</f>
        <v>فرزین امانی</v>
      </c>
      <c r="K62" s="164" t="str">
        <f>payesh!AZ18</f>
        <v>ب7</v>
      </c>
      <c r="L62" s="164" t="str">
        <f>payesh!AZ8</f>
        <v>فعال</v>
      </c>
      <c r="M62" s="164">
        <f>payesh!AZ46</f>
        <v>0</v>
      </c>
      <c r="N62" s="165">
        <f>payesh!AZ17</f>
        <v>790608891</v>
      </c>
      <c r="O62" s="164">
        <f>payesh!AZ16</f>
        <v>0</v>
      </c>
      <c r="P62" s="164" t="str">
        <f>payesh!AZ19</f>
        <v>صغری میرکی</v>
      </c>
      <c r="Q62" s="164" t="str">
        <f>payesh!AZ20</f>
        <v>چنور حسین پناهی</v>
      </c>
      <c r="R62" s="164" t="str">
        <f>payesh!AZ21</f>
        <v>پریسا اصلانی</v>
      </c>
      <c r="S62" s="164">
        <f>payesh!$AZ$55</f>
        <v>0</v>
      </c>
      <c r="T62" s="186">
        <f>payesh!AZ64</f>
        <v>0</v>
      </c>
      <c r="U62" s="164">
        <f>payesh!$AZ$56</f>
        <v>0</v>
      </c>
      <c r="V62" s="164">
        <f>payesh!AZ65</f>
        <v>0</v>
      </c>
      <c r="W62" s="164">
        <f>payesh!AZ78</f>
        <v>0</v>
      </c>
      <c r="X62" s="164">
        <f>payesh!AZ79</f>
        <v>0</v>
      </c>
      <c r="Y62" s="164">
        <f>payesh!$AZ$83</f>
        <v>0</v>
      </c>
      <c r="Z62" s="164">
        <f>payesh!$AZ$84</f>
        <v>0</v>
      </c>
      <c r="AA62" s="164">
        <f>payesh!AZ86</f>
        <v>0</v>
      </c>
      <c r="AB62" s="164">
        <f>payesh!AZ153</f>
        <v>0</v>
      </c>
      <c r="AC62" s="164">
        <f>payesh!AZ155</f>
        <v>0</v>
      </c>
      <c r="AD62" s="164">
        <f>payesh!AZ157</f>
        <v>0</v>
      </c>
      <c r="AE62" s="164">
        <f>payesh!AZ159</f>
        <v>0</v>
      </c>
      <c r="AF62" s="164">
        <f>payesh!AZ161</f>
        <v>0</v>
      </c>
      <c r="AG62" s="164">
        <f>payesh!AZ163</f>
        <v>0</v>
      </c>
      <c r="AH62" s="164">
        <f>payesh!AZ165</f>
        <v>0</v>
      </c>
      <c r="AI62" s="164">
        <f>payesh!AZ167</f>
        <v>0</v>
      </c>
      <c r="AJ62" s="164">
        <f>payesh!AZ169</f>
        <v>0</v>
      </c>
      <c r="AK62" s="167">
        <f>payesh!AZ171</f>
        <v>0</v>
      </c>
    </row>
    <row r="63" spans="2:37" ht="18.75" thickBot="1" x14ac:dyDescent="0.3">
      <c r="B63" s="169">
        <f>payesh!BA7</f>
        <v>49</v>
      </c>
      <c r="C63" s="172">
        <f>payesh!BA3</f>
        <v>0</v>
      </c>
      <c r="D63" s="172">
        <f>payesh!BA4</f>
        <v>0</v>
      </c>
      <c r="E63" s="172">
        <f>payesh!BA5</f>
        <v>0</v>
      </c>
      <c r="F63" s="172">
        <f>payesh!BA6</f>
        <v>0</v>
      </c>
      <c r="G63" s="172">
        <f>payesh!BA10</f>
        <v>0</v>
      </c>
      <c r="H63" s="172">
        <f>payesh!BA13</f>
        <v>0</v>
      </c>
      <c r="I63" s="173">
        <f>payesh!BA14</f>
        <v>0</v>
      </c>
      <c r="J63" s="172">
        <f>payesh!BA9</f>
        <v>0</v>
      </c>
      <c r="K63" s="172">
        <f>payesh!BA18</f>
        <v>0</v>
      </c>
      <c r="L63" s="172" t="str">
        <f>payesh!BA8</f>
        <v>فعال</v>
      </c>
      <c r="M63" s="172">
        <f>payesh!BA46</f>
        <v>0</v>
      </c>
      <c r="N63" s="173">
        <f>payesh!BA17</f>
        <v>0</v>
      </c>
      <c r="O63" s="172">
        <f>payesh!BA16</f>
        <v>0</v>
      </c>
      <c r="P63" s="172">
        <f>payesh!BA19</f>
        <v>0</v>
      </c>
      <c r="Q63" s="172">
        <f>payesh!BA20</f>
        <v>0</v>
      </c>
      <c r="R63" s="172">
        <f>payesh!BA21</f>
        <v>0</v>
      </c>
      <c r="S63" s="172">
        <f>payesh!$BA$55</f>
        <v>0</v>
      </c>
      <c r="T63" s="187">
        <f>payesh!BA64</f>
        <v>0</v>
      </c>
      <c r="U63" s="172">
        <f>payesh!$BA$56</f>
        <v>0</v>
      </c>
      <c r="V63" s="172">
        <f>payesh!BA65</f>
        <v>0</v>
      </c>
      <c r="W63" s="172">
        <f>payesh!BA78</f>
        <v>0</v>
      </c>
      <c r="X63" s="172">
        <f>payesh!BA79</f>
        <v>0</v>
      </c>
      <c r="Y63" s="172">
        <f>payesh!$BA$83</f>
        <v>0</v>
      </c>
      <c r="Z63" s="172">
        <f>payesh!$BA$84</f>
        <v>0</v>
      </c>
      <c r="AA63" s="172">
        <f>payesh!BA86</f>
        <v>0</v>
      </c>
      <c r="AB63" s="172">
        <f>payesh!BA153</f>
        <v>0</v>
      </c>
      <c r="AC63" s="172">
        <f>payesh!BA155</f>
        <v>0</v>
      </c>
      <c r="AD63" s="172">
        <f>payesh!BA157</f>
        <v>0</v>
      </c>
      <c r="AE63" s="172">
        <f>payesh!BA159</f>
        <v>0</v>
      </c>
      <c r="AF63" s="172">
        <f>payesh!BA161</f>
        <v>0</v>
      </c>
      <c r="AG63" s="172">
        <f>payesh!BA163</f>
        <v>0</v>
      </c>
      <c r="AH63" s="172">
        <f>payesh!BA165</f>
        <v>0</v>
      </c>
      <c r="AI63" s="172">
        <f>payesh!BA167</f>
        <v>0</v>
      </c>
      <c r="AJ63" s="172">
        <f>payesh!BA169</f>
        <v>0</v>
      </c>
      <c r="AK63" s="175">
        <f>payesh!BA171</f>
        <v>0</v>
      </c>
    </row>
    <row r="64" spans="2:37" ht="18.75" thickBot="1" x14ac:dyDescent="0.3">
      <c r="B64" s="176">
        <f>payesh!BB7</f>
        <v>50</v>
      </c>
      <c r="C64" s="164">
        <f>payesh!BB3</f>
        <v>0</v>
      </c>
      <c r="D64" s="164">
        <f>payesh!BB4</f>
        <v>0</v>
      </c>
      <c r="E64" s="164">
        <f>payesh!BB5</f>
        <v>0</v>
      </c>
      <c r="F64" s="164">
        <f>payesh!BB6</f>
        <v>0</v>
      </c>
      <c r="G64" s="164">
        <f>payesh!BB10</f>
        <v>0</v>
      </c>
      <c r="H64" s="164">
        <f>payesh!BB13</f>
        <v>0</v>
      </c>
      <c r="I64" s="165">
        <f>payesh!BB14</f>
        <v>0</v>
      </c>
      <c r="J64" s="164">
        <f>payesh!BB9</f>
        <v>0</v>
      </c>
      <c r="K64" s="164">
        <f>payesh!BB18</f>
        <v>0</v>
      </c>
      <c r="L64" s="164">
        <f>payesh!BB8</f>
        <v>0</v>
      </c>
      <c r="M64" s="164">
        <f>payesh!BB46</f>
        <v>0</v>
      </c>
      <c r="N64" s="165">
        <f>payesh!BB17</f>
        <v>0</v>
      </c>
      <c r="O64" s="164">
        <f>payesh!BB16</f>
        <v>0</v>
      </c>
      <c r="P64" s="164">
        <f>payesh!BB19</f>
        <v>0</v>
      </c>
      <c r="Q64" s="164">
        <f>payesh!BB20</f>
        <v>0</v>
      </c>
      <c r="R64" s="164">
        <f>payesh!BB21</f>
        <v>0</v>
      </c>
      <c r="S64" s="164">
        <f>payesh!$BB$55</f>
        <v>0</v>
      </c>
      <c r="T64" s="186">
        <f>payesh!BB64</f>
        <v>0</v>
      </c>
      <c r="U64" s="164">
        <f>payesh!$BB$56</f>
        <v>0</v>
      </c>
      <c r="V64" s="164">
        <f>payesh!BB65</f>
        <v>0</v>
      </c>
      <c r="W64" s="164">
        <f>payesh!BB78</f>
        <v>0</v>
      </c>
      <c r="X64" s="164">
        <f>payesh!BB79</f>
        <v>0</v>
      </c>
      <c r="Y64" s="164">
        <f>payesh!$BB$83</f>
        <v>0</v>
      </c>
      <c r="Z64" s="164">
        <f>payesh!$BB$84</f>
        <v>0</v>
      </c>
      <c r="AA64" s="164">
        <f>payesh!BB86</f>
        <v>0</v>
      </c>
      <c r="AB64" s="164">
        <f>payesh!BB153</f>
        <v>0</v>
      </c>
      <c r="AC64" s="164">
        <f>payesh!BB155</f>
        <v>0</v>
      </c>
      <c r="AD64" s="164">
        <f>payesh!BB157</f>
        <v>0</v>
      </c>
      <c r="AE64" s="164">
        <f>payesh!BB159</f>
        <v>0</v>
      </c>
      <c r="AF64" s="164">
        <f>payesh!BB161</f>
        <v>0</v>
      </c>
      <c r="AG64" s="164">
        <f>payesh!BB163</f>
        <v>0</v>
      </c>
      <c r="AH64" s="164">
        <f>payesh!BB165</f>
        <v>0</v>
      </c>
      <c r="AI64" s="164">
        <f>payesh!BB167</f>
        <v>0</v>
      </c>
      <c r="AJ64" s="164">
        <f>payesh!BB169</f>
        <v>0</v>
      </c>
      <c r="AK64" s="167">
        <f>payesh!BB171</f>
        <v>0</v>
      </c>
    </row>
    <row r="65" spans="2:37" ht="18.75" thickBot="1" x14ac:dyDescent="0.3">
      <c r="B65" s="169">
        <f>payesh!BC7</f>
        <v>51</v>
      </c>
      <c r="C65" s="172">
        <f>payesh!BC3</f>
        <v>0</v>
      </c>
      <c r="D65" s="172">
        <f>payesh!BC4</f>
        <v>0</v>
      </c>
      <c r="E65" s="172">
        <f>payesh!BC5</f>
        <v>0</v>
      </c>
      <c r="F65" s="172">
        <f>payesh!BC6</f>
        <v>0</v>
      </c>
      <c r="G65" s="172">
        <f>payesh!BC10</f>
        <v>0</v>
      </c>
      <c r="H65" s="172">
        <f>payesh!BC13</f>
        <v>0</v>
      </c>
      <c r="I65" s="173">
        <f>payesh!BC14</f>
        <v>0</v>
      </c>
      <c r="J65" s="172">
        <f>payesh!BC9</f>
        <v>0</v>
      </c>
      <c r="K65" s="172">
        <f>payesh!BC18</f>
        <v>0</v>
      </c>
      <c r="L65" s="172">
        <f>payesh!BC8</f>
        <v>0</v>
      </c>
      <c r="M65" s="172">
        <f>payesh!BC46</f>
        <v>0</v>
      </c>
      <c r="N65" s="173">
        <f>payesh!BC17</f>
        <v>0</v>
      </c>
      <c r="O65" s="172">
        <f>payesh!BC16</f>
        <v>0</v>
      </c>
      <c r="P65" s="172">
        <f>payesh!BC19</f>
        <v>0</v>
      </c>
      <c r="Q65" s="172">
        <f>payesh!BC20</f>
        <v>0</v>
      </c>
      <c r="R65" s="172">
        <f>payesh!BC21</f>
        <v>0</v>
      </c>
      <c r="S65" s="172">
        <f>payesh!$BC$55</f>
        <v>0</v>
      </c>
      <c r="T65" s="187">
        <f>payesh!BC64</f>
        <v>0</v>
      </c>
      <c r="U65" s="172">
        <f>payesh!$BC$56</f>
        <v>0</v>
      </c>
      <c r="V65" s="172">
        <f>payesh!BC65</f>
        <v>0</v>
      </c>
      <c r="W65" s="172">
        <f>payesh!BC78</f>
        <v>0</v>
      </c>
      <c r="X65" s="172">
        <f>payesh!BC79</f>
        <v>0</v>
      </c>
      <c r="Y65" s="172">
        <f>payesh!$BC$83</f>
        <v>0</v>
      </c>
      <c r="Z65" s="172">
        <f>payesh!$BC$84</f>
        <v>0</v>
      </c>
      <c r="AA65" s="172">
        <f>payesh!BC86</f>
        <v>0</v>
      </c>
      <c r="AB65" s="172">
        <f>payesh!BC153</f>
        <v>0</v>
      </c>
      <c r="AC65" s="172">
        <f>payesh!BC155</f>
        <v>0</v>
      </c>
      <c r="AD65" s="172">
        <f>payesh!BC157</f>
        <v>0</v>
      </c>
      <c r="AE65" s="172">
        <f>payesh!BC159</f>
        <v>0</v>
      </c>
      <c r="AF65" s="172">
        <f>payesh!BC161</f>
        <v>0</v>
      </c>
      <c r="AG65" s="172">
        <f>payesh!BC163</f>
        <v>0</v>
      </c>
      <c r="AH65" s="172">
        <f>payesh!BC165</f>
        <v>0</v>
      </c>
      <c r="AI65" s="172">
        <f>payesh!BC167</f>
        <v>0</v>
      </c>
      <c r="AJ65" s="172">
        <f>payesh!BC169</f>
        <v>0</v>
      </c>
      <c r="AK65" s="175">
        <f>payesh!BC171</f>
        <v>0</v>
      </c>
    </row>
    <row r="66" spans="2:37" ht="18.75" thickBot="1" x14ac:dyDescent="0.3">
      <c r="B66" s="176">
        <f>payesh!BD7</f>
        <v>52</v>
      </c>
      <c r="C66" s="164">
        <f>payesh!BD3</f>
        <v>0</v>
      </c>
      <c r="D66" s="164">
        <f>payesh!BD4</f>
        <v>0</v>
      </c>
      <c r="E66" s="164">
        <f>payesh!BD5</f>
        <v>0</v>
      </c>
      <c r="F66" s="164">
        <f>payesh!BD6</f>
        <v>0</v>
      </c>
      <c r="G66" s="164">
        <f>payesh!BD10</f>
        <v>0</v>
      </c>
      <c r="H66" s="164">
        <f>payesh!BD13</f>
        <v>0</v>
      </c>
      <c r="I66" s="165">
        <f>payesh!BD14</f>
        <v>0</v>
      </c>
      <c r="J66" s="164">
        <f>payesh!BD9</f>
        <v>0</v>
      </c>
      <c r="K66" s="164">
        <f>payesh!BD18</f>
        <v>0</v>
      </c>
      <c r="L66" s="164">
        <f>payesh!BD8</f>
        <v>0</v>
      </c>
      <c r="M66" s="164">
        <f>payesh!BD46</f>
        <v>0</v>
      </c>
      <c r="N66" s="165">
        <f>payesh!BD17</f>
        <v>0</v>
      </c>
      <c r="O66" s="164">
        <f>payesh!BD16</f>
        <v>0</v>
      </c>
      <c r="P66" s="164">
        <f>payesh!BD19</f>
        <v>0</v>
      </c>
      <c r="Q66" s="164">
        <f>payesh!BD20</f>
        <v>0</v>
      </c>
      <c r="R66" s="164">
        <f>payesh!BD21</f>
        <v>0</v>
      </c>
      <c r="S66" s="164">
        <f>payesh!$BD$55</f>
        <v>0</v>
      </c>
      <c r="T66" s="186">
        <f>payesh!BD64</f>
        <v>0</v>
      </c>
      <c r="U66" s="164">
        <f>payesh!$BD$56</f>
        <v>0</v>
      </c>
      <c r="V66" s="164">
        <f>payesh!BD65</f>
        <v>0</v>
      </c>
      <c r="W66" s="164">
        <f>payesh!BD78</f>
        <v>0</v>
      </c>
      <c r="X66" s="164">
        <f>payesh!BD79</f>
        <v>0</v>
      </c>
      <c r="Y66" s="164">
        <f>payesh!$BD$83</f>
        <v>0</v>
      </c>
      <c r="Z66" s="164">
        <f>payesh!$BD$84</f>
        <v>0</v>
      </c>
      <c r="AA66" s="164">
        <f>payesh!BD86</f>
        <v>0</v>
      </c>
      <c r="AB66" s="164">
        <f>payesh!BD153</f>
        <v>0</v>
      </c>
      <c r="AC66" s="164">
        <f>payesh!BD155</f>
        <v>0</v>
      </c>
      <c r="AD66" s="164">
        <f>payesh!BD157</f>
        <v>0</v>
      </c>
      <c r="AE66" s="164">
        <f>payesh!BD159</f>
        <v>0</v>
      </c>
      <c r="AF66" s="164">
        <f>payesh!BD161</f>
        <v>0</v>
      </c>
      <c r="AG66" s="164">
        <f>payesh!BD163</f>
        <v>0</v>
      </c>
      <c r="AH66" s="164">
        <f>payesh!BD165</f>
        <v>0</v>
      </c>
      <c r="AI66" s="164">
        <f>payesh!BD167</f>
        <v>0</v>
      </c>
      <c r="AJ66" s="164">
        <f>payesh!BD169</f>
        <v>0</v>
      </c>
      <c r="AK66" s="167">
        <f>payesh!BD171</f>
        <v>0</v>
      </c>
    </row>
    <row r="67" spans="2:37" ht="18.75" thickBot="1" x14ac:dyDescent="0.3">
      <c r="B67" s="169">
        <f>payesh!BE7</f>
        <v>53</v>
      </c>
      <c r="C67" s="172">
        <f>payesh!BE3</f>
        <v>0</v>
      </c>
      <c r="D67" s="172">
        <f>payesh!BE4</f>
        <v>0</v>
      </c>
      <c r="E67" s="172">
        <f>payesh!BE5</f>
        <v>0</v>
      </c>
      <c r="F67" s="172">
        <f>payesh!BE6</f>
        <v>0</v>
      </c>
      <c r="G67" s="172">
        <f>payesh!BE10</f>
        <v>0</v>
      </c>
      <c r="H67" s="172">
        <f>payesh!BE13</f>
        <v>0</v>
      </c>
      <c r="I67" s="173">
        <f>payesh!BE14</f>
        <v>0</v>
      </c>
      <c r="J67" s="172">
        <f>payesh!BE9</f>
        <v>0</v>
      </c>
      <c r="K67" s="172">
        <f>payesh!BE18</f>
        <v>0</v>
      </c>
      <c r="L67" s="172">
        <f>payesh!BE8</f>
        <v>0</v>
      </c>
      <c r="M67" s="172">
        <f>payesh!BE46</f>
        <v>0</v>
      </c>
      <c r="N67" s="173">
        <f>payesh!BE17</f>
        <v>0</v>
      </c>
      <c r="O67" s="172">
        <f>payesh!BE16</f>
        <v>0</v>
      </c>
      <c r="P67" s="172">
        <f>payesh!BE19</f>
        <v>0</v>
      </c>
      <c r="Q67" s="172">
        <f>payesh!BE20</f>
        <v>0</v>
      </c>
      <c r="R67" s="172">
        <f>payesh!BE21</f>
        <v>0</v>
      </c>
      <c r="S67" s="172">
        <f>payesh!$BE$55</f>
        <v>0</v>
      </c>
      <c r="T67" s="187">
        <f>payesh!BE64</f>
        <v>0</v>
      </c>
      <c r="U67" s="172">
        <f>payesh!$BE$56</f>
        <v>0</v>
      </c>
      <c r="V67" s="172">
        <f>payesh!BE65</f>
        <v>0</v>
      </c>
      <c r="W67" s="172">
        <f>payesh!BE78</f>
        <v>0</v>
      </c>
      <c r="X67" s="172">
        <f>payesh!BE79</f>
        <v>0</v>
      </c>
      <c r="Y67" s="172">
        <f>payesh!$BE$83</f>
        <v>0</v>
      </c>
      <c r="Z67" s="172">
        <f>payesh!$BE$84</f>
        <v>0</v>
      </c>
      <c r="AA67" s="172">
        <f>payesh!BE86</f>
        <v>0</v>
      </c>
      <c r="AB67" s="172">
        <f>payesh!BE153</f>
        <v>0</v>
      </c>
      <c r="AC67" s="172">
        <f>payesh!BE155</f>
        <v>0</v>
      </c>
      <c r="AD67" s="172">
        <f>payesh!BE157</f>
        <v>0</v>
      </c>
      <c r="AE67" s="172">
        <f>payesh!BE159</f>
        <v>0</v>
      </c>
      <c r="AF67" s="172">
        <f>payesh!BE161</f>
        <v>0</v>
      </c>
      <c r="AG67" s="172">
        <f>payesh!BE163</f>
        <v>0</v>
      </c>
      <c r="AH67" s="172">
        <f>payesh!BE165</f>
        <v>0</v>
      </c>
      <c r="AI67" s="172">
        <f>payesh!BE167</f>
        <v>0</v>
      </c>
      <c r="AJ67" s="172">
        <f>payesh!BE169</f>
        <v>0</v>
      </c>
      <c r="AK67" s="175">
        <f>payesh!BE171</f>
        <v>0</v>
      </c>
    </row>
    <row r="68" spans="2:37" ht="18.75" thickBot="1" x14ac:dyDescent="0.3">
      <c r="B68" s="176">
        <f>payesh!BF7</f>
        <v>54</v>
      </c>
      <c r="C68" s="164">
        <f>payesh!BF3</f>
        <v>0</v>
      </c>
      <c r="D68" s="164">
        <f>payesh!BF4</f>
        <v>0</v>
      </c>
      <c r="E68" s="164">
        <f>payesh!BF5</f>
        <v>0</v>
      </c>
      <c r="F68" s="164">
        <f>payesh!BF6</f>
        <v>0</v>
      </c>
      <c r="G68" s="164">
        <f>payesh!BF10</f>
        <v>0</v>
      </c>
      <c r="H68" s="164">
        <f>payesh!BF13</f>
        <v>0</v>
      </c>
      <c r="I68" s="165">
        <f>payesh!BF14</f>
        <v>0</v>
      </c>
      <c r="J68" s="164">
        <f>payesh!BF9</f>
        <v>0</v>
      </c>
      <c r="K68" s="164">
        <f>payesh!BF18</f>
        <v>0</v>
      </c>
      <c r="L68" s="164">
        <f>payesh!BF8</f>
        <v>0</v>
      </c>
      <c r="M68" s="164">
        <f>payesh!BF46</f>
        <v>0</v>
      </c>
      <c r="N68" s="165">
        <f>payesh!BF17</f>
        <v>0</v>
      </c>
      <c r="O68" s="164">
        <f>payesh!BF16</f>
        <v>0</v>
      </c>
      <c r="P68" s="164">
        <f>payesh!BF19</f>
        <v>0</v>
      </c>
      <c r="Q68" s="164">
        <f>payesh!BF20</f>
        <v>0</v>
      </c>
      <c r="R68" s="164">
        <f>payesh!BF21</f>
        <v>0</v>
      </c>
      <c r="S68" s="164">
        <f>payesh!$BF$55</f>
        <v>0</v>
      </c>
      <c r="T68" s="186">
        <f>payesh!BF64</f>
        <v>0</v>
      </c>
      <c r="U68" s="164">
        <f>payesh!$BF$56</f>
        <v>0</v>
      </c>
      <c r="V68" s="164">
        <f>payesh!BF65</f>
        <v>0</v>
      </c>
      <c r="W68" s="164">
        <f>payesh!BF78</f>
        <v>0</v>
      </c>
      <c r="X68" s="164">
        <f>payesh!BF79</f>
        <v>0</v>
      </c>
      <c r="Y68" s="164">
        <f>payesh!$BF$83</f>
        <v>0</v>
      </c>
      <c r="Z68" s="164">
        <f>payesh!$BF$84</f>
        <v>0</v>
      </c>
      <c r="AA68" s="164">
        <f>payesh!BF86</f>
        <v>0</v>
      </c>
      <c r="AB68" s="164">
        <f>payesh!BF153</f>
        <v>0</v>
      </c>
      <c r="AC68" s="164">
        <f>payesh!BF155</f>
        <v>0</v>
      </c>
      <c r="AD68" s="164">
        <f>payesh!BF157</f>
        <v>0</v>
      </c>
      <c r="AE68" s="164">
        <f>payesh!BF159</f>
        <v>0</v>
      </c>
      <c r="AF68" s="164">
        <f>payesh!BF161</f>
        <v>0</v>
      </c>
      <c r="AG68" s="164">
        <f>payesh!BF163</f>
        <v>0</v>
      </c>
      <c r="AH68" s="164">
        <f>payesh!BF165</f>
        <v>0</v>
      </c>
      <c r="AI68" s="164">
        <f>payesh!BF167</f>
        <v>0</v>
      </c>
      <c r="AJ68" s="164">
        <f>payesh!BF169</f>
        <v>0</v>
      </c>
      <c r="AK68" s="167">
        <f>payesh!BF171</f>
        <v>0</v>
      </c>
    </row>
    <row r="69" spans="2:37" ht="18.75" thickBot="1" x14ac:dyDescent="0.3">
      <c r="B69" s="169">
        <f>payesh!BG7</f>
        <v>55</v>
      </c>
      <c r="C69" s="172">
        <f>payesh!BG3</f>
        <v>0</v>
      </c>
      <c r="D69" s="172">
        <f>payesh!BG4</f>
        <v>0</v>
      </c>
      <c r="E69" s="172">
        <f>payesh!BG5</f>
        <v>0</v>
      </c>
      <c r="F69" s="172">
        <f>payesh!BG6</f>
        <v>0</v>
      </c>
      <c r="G69" s="172">
        <f>payesh!BG10</f>
        <v>0</v>
      </c>
      <c r="H69" s="172">
        <f>payesh!BG13</f>
        <v>0</v>
      </c>
      <c r="I69" s="173">
        <f>payesh!BG14</f>
        <v>0</v>
      </c>
      <c r="J69" s="172">
        <f>payesh!BG9</f>
        <v>0</v>
      </c>
      <c r="K69" s="172">
        <f>payesh!BG18</f>
        <v>0</v>
      </c>
      <c r="L69" s="172">
        <f>payesh!BG8</f>
        <v>0</v>
      </c>
      <c r="M69" s="172">
        <f>payesh!BG46</f>
        <v>0</v>
      </c>
      <c r="N69" s="173">
        <f>payesh!BG17</f>
        <v>0</v>
      </c>
      <c r="O69" s="172">
        <f>payesh!BG16</f>
        <v>0</v>
      </c>
      <c r="P69" s="172">
        <f>payesh!BG19</f>
        <v>0</v>
      </c>
      <c r="Q69" s="172">
        <f>payesh!BG20</f>
        <v>0</v>
      </c>
      <c r="R69" s="172">
        <f>payesh!BG21</f>
        <v>0</v>
      </c>
      <c r="S69" s="172">
        <f>payesh!$BG$55</f>
        <v>0</v>
      </c>
      <c r="T69" s="187">
        <f>payesh!BG64</f>
        <v>0</v>
      </c>
      <c r="U69" s="172">
        <f>payesh!$BG$56</f>
        <v>0</v>
      </c>
      <c r="V69" s="172">
        <f>payesh!BG65</f>
        <v>0</v>
      </c>
      <c r="W69" s="172">
        <f>payesh!BG78</f>
        <v>0</v>
      </c>
      <c r="X69" s="172">
        <f>payesh!BG79</f>
        <v>0</v>
      </c>
      <c r="Y69" s="172">
        <f>payesh!$BG$83</f>
        <v>0</v>
      </c>
      <c r="Z69" s="172">
        <f>payesh!$BG$84</f>
        <v>0</v>
      </c>
      <c r="AA69" s="172">
        <f>payesh!BG86</f>
        <v>0</v>
      </c>
      <c r="AB69" s="172">
        <f>payesh!BG153</f>
        <v>0</v>
      </c>
      <c r="AC69" s="172">
        <f>payesh!BG155</f>
        <v>0</v>
      </c>
      <c r="AD69" s="172">
        <f>payesh!BG157</f>
        <v>0</v>
      </c>
      <c r="AE69" s="172">
        <f>payesh!BG159</f>
        <v>0</v>
      </c>
      <c r="AF69" s="172">
        <f>payesh!BG161</f>
        <v>0</v>
      </c>
      <c r="AG69" s="172">
        <f>payesh!BG163</f>
        <v>0</v>
      </c>
      <c r="AH69" s="172">
        <f>payesh!BG165</f>
        <v>0</v>
      </c>
      <c r="AI69" s="172">
        <f>payesh!BG167</f>
        <v>0</v>
      </c>
      <c r="AJ69" s="172">
        <f>payesh!BG169</f>
        <v>0</v>
      </c>
      <c r="AK69" s="175">
        <f>payesh!BG171</f>
        <v>0</v>
      </c>
    </row>
    <row r="70" spans="2:37" ht="18.75" thickBot="1" x14ac:dyDescent="0.3">
      <c r="B70" s="176">
        <f>payesh!BH7</f>
        <v>56</v>
      </c>
      <c r="C70" s="164">
        <f>payesh!BH3</f>
        <v>0</v>
      </c>
      <c r="D70" s="164">
        <f>payesh!BH4</f>
        <v>0</v>
      </c>
      <c r="E70" s="164">
        <f>payesh!BH5</f>
        <v>0</v>
      </c>
      <c r="F70" s="164">
        <f>payesh!BH6</f>
        <v>0</v>
      </c>
      <c r="G70" s="164">
        <f>payesh!BH10</f>
        <v>0</v>
      </c>
      <c r="H70" s="164">
        <f>payesh!BH13</f>
        <v>0</v>
      </c>
      <c r="I70" s="165">
        <f>payesh!BH14</f>
        <v>0</v>
      </c>
      <c r="J70" s="164">
        <f>payesh!BH9</f>
        <v>0</v>
      </c>
      <c r="K70" s="164">
        <f>payesh!BH18</f>
        <v>0</v>
      </c>
      <c r="L70" s="164">
        <f>payesh!BH8</f>
        <v>0</v>
      </c>
      <c r="M70" s="164">
        <f>payesh!BH46</f>
        <v>0</v>
      </c>
      <c r="N70" s="165">
        <f>payesh!BH17</f>
        <v>0</v>
      </c>
      <c r="O70" s="164">
        <f>payesh!BH16</f>
        <v>0</v>
      </c>
      <c r="P70" s="164">
        <f>payesh!BH19</f>
        <v>0</v>
      </c>
      <c r="Q70" s="164">
        <f>payesh!BH20</f>
        <v>0</v>
      </c>
      <c r="R70" s="164">
        <f>payesh!BH21</f>
        <v>0</v>
      </c>
      <c r="S70" s="164">
        <f>payesh!$BH$55</f>
        <v>0</v>
      </c>
      <c r="T70" s="186">
        <f>payesh!BH64</f>
        <v>0</v>
      </c>
      <c r="U70" s="164">
        <f>payesh!$BH$56</f>
        <v>0</v>
      </c>
      <c r="V70" s="164">
        <f>payesh!BH65</f>
        <v>0</v>
      </c>
      <c r="W70" s="164">
        <f>payesh!BH78</f>
        <v>0</v>
      </c>
      <c r="X70" s="164">
        <f>payesh!BH79</f>
        <v>0</v>
      </c>
      <c r="Y70" s="164">
        <f>payesh!$BH$83</f>
        <v>0</v>
      </c>
      <c r="Z70" s="164">
        <f>payesh!$BH$84</f>
        <v>0</v>
      </c>
      <c r="AA70" s="164">
        <f>payesh!BH86</f>
        <v>0</v>
      </c>
      <c r="AB70" s="164">
        <f>payesh!BH153</f>
        <v>0</v>
      </c>
      <c r="AC70" s="164">
        <f>payesh!BH155</f>
        <v>0</v>
      </c>
      <c r="AD70" s="164">
        <f>payesh!BH157</f>
        <v>0</v>
      </c>
      <c r="AE70" s="164">
        <f>payesh!BH159</f>
        <v>0</v>
      </c>
      <c r="AF70" s="164">
        <f>payesh!BH161</f>
        <v>0</v>
      </c>
      <c r="AG70" s="164">
        <f>payesh!BH163</f>
        <v>0</v>
      </c>
      <c r="AH70" s="164">
        <f>payesh!BH165</f>
        <v>0</v>
      </c>
      <c r="AI70" s="164">
        <f>payesh!BH167</f>
        <v>0</v>
      </c>
      <c r="AJ70" s="164">
        <f>payesh!BH169</f>
        <v>0</v>
      </c>
      <c r="AK70" s="167">
        <f>payesh!BH171</f>
        <v>0</v>
      </c>
    </row>
    <row r="71" spans="2:37" ht="18.75" thickBot="1" x14ac:dyDescent="0.3">
      <c r="B71" s="169">
        <f>payesh!BI7</f>
        <v>57</v>
      </c>
      <c r="C71" s="172">
        <f>payesh!BI3</f>
        <v>0</v>
      </c>
      <c r="D71" s="172">
        <f>payesh!BI4</f>
        <v>0</v>
      </c>
      <c r="E71" s="172">
        <f>payesh!BI5</f>
        <v>0</v>
      </c>
      <c r="F71" s="172">
        <f>payesh!BI6</f>
        <v>0</v>
      </c>
      <c r="G71" s="172">
        <f>payesh!BI10</f>
        <v>0</v>
      </c>
      <c r="H71" s="172">
        <f>payesh!BI13</f>
        <v>0</v>
      </c>
      <c r="I71" s="173">
        <f>payesh!BI14</f>
        <v>0</v>
      </c>
      <c r="J71" s="172">
        <f>payesh!BI9</f>
        <v>0</v>
      </c>
      <c r="K71" s="172">
        <f>payesh!BI18</f>
        <v>0</v>
      </c>
      <c r="L71" s="172">
        <f>payesh!BI8</f>
        <v>0</v>
      </c>
      <c r="M71" s="172">
        <f>payesh!BI46</f>
        <v>0</v>
      </c>
      <c r="N71" s="173">
        <f>payesh!BI17</f>
        <v>0</v>
      </c>
      <c r="O71" s="172">
        <f>payesh!BI16</f>
        <v>0</v>
      </c>
      <c r="P71" s="172">
        <f>payesh!BI19</f>
        <v>0</v>
      </c>
      <c r="Q71" s="172">
        <f>payesh!BI20</f>
        <v>0</v>
      </c>
      <c r="R71" s="172">
        <f>payesh!BI21</f>
        <v>0</v>
      </c>
      <c r="S71" s="172">
        <f>payesh!$BI$55</f>
        <v>0</v>
      </c>
      <c r="T71" s="187">
        <f>payesh!BI64</f>
        <v>0</v>
      </c>
      <c r="U71" s="172">
        <f>payesh!$BI$56</f>
        <v>0</v>
      </c>
      <c r="V71" s="172">
        <f>payesh!BI65</f>
        <v>0</v>
      </c>
      <c r="W71" s="172">
        <f>payesh!BI78</f>
        <v>0</v>
      </c>
      <c r="X71" s="172">
        <f>payesh!BI79</f>
        <v>0</v>
      </c>
      <c r="Y71" s="172">
        <f>payesh!$BI$83</f>
        <v>0</v>
      </c>
      <c r="Z71" s="172">
        <f>payesh!$BI$84</f>
        <v>0</v>
      </c>
      <c r="AA71" s="172">
        <f>payesh!BI86</f>
        <v>0</v>
      </c>
      <c r="AB71" s="172">
        <f>payesh!BI153</f>
        <v>0</v>
      </c>
      <c r="AC71" s="172">
        <f>payesh!BI155</f>
        <v>0</v>
      </c>
      <c r="AD71" s="172">
        <f>payesh!BI157</f>
        <v>0</v>
      </c>
      <c r="AE71" s="172">
        <f>payesh!BI159</f>
        <v>0</v>
      </c>
      <c r="AF71" s="172">
        <f>payesh!BI161</f>
        <v>0</v>
      </c>
      <c r="AG71" s="172">
        <f>payesh!BI163</f>
        <v>0</v>
      </c>
      <c r="AH71" s="172">
        <f>payesh!BI165</f>
        <v>0</v>
      </c>
      <c r="AI71" s="172">
        <f>payesh!BI167</f>
        <v>0</v>
      </c>
      <c r="AJ71" s="172">
        <f>payesh!BI169</f>
        <v>0</v>
      </c>
      <c r="AK71" s="175">
        <f>payesh!BI171</f>
        <v>0</v>
      </c>
    </row>
    <row r="72" spans="2:37" ht="18.75" thickBot="1" x14ac:dyDescent="0.3">
      <c r="B72" s="176">
        <f>payesh!BJ7</f>
        <v>58</v>
      </c>
      <c r="C72" s="164">
        <f>payesh!BJ3</f>
        <v>0</v>
      </c>
      <c r="D72" s="164">
        <f>payesh!BJ4</f>
        <v>0</v>
      </c>
      <c r="E72" s="164">
        <f>payesh!BJ5</f>
        <v>0</v>
      </c>
      <c r="F72" s="164">
        <f>payesh!BJ6</f>
        <v>0</v>
      </c>
      <c r="G72" s="164">
        <f>payesh!BJ10</f>
        <v>0</v>
      </c>
      <c r="H72" s="164">
        <f>payesh!BJ13</f>
        <v>0</v>
      </c>
      <c r="I72" s="165">
        <f>payesh!BJ14</f>
        <v>0</v>
      </c>
      <c r="J72" s="164">
        <f>payesh!BJ9</f>
        <v>0</v>
      </c>
      <c r="K72" s="164">
        <f>payesh!BJ18</f>
        <v>0</v>
      </c>
      <c r="L72" s="164">
        <f>payesh!BJ8</f>
        <v>0</v>
      </c>
      <c r="M72" s="164">
        <f>payesh!BJ46</f>
        <v>0</v>
      </c>
      <c r="N72" s="165">
        <f>payesh!BJ17</f>
        <v>0</v>
      </c>
      <c r="O72" s="164">
        <f>payesh!BJ16</f>
        <v>0</v>
      </c>
      <c r="P72" s="164">
        <f>payesh!BJ19</f>
        <v>0</v>
      </c>
      <c r="Q72" s="164">
        <f>payesh!BJ20</f>
        <v>0</v>
      </c>
      <c r="R72" s="164">
        <f>payesh!BJ21</f>
        <v>0</v>
      </c>
      <c r="S72" s="164">
        <f>payesh!$BJ$55</f>
        <v>0</v>
      </c>
      <c r="T72" s="186">
        <f>payesh!BJ64</f>
        <v>0</v>
      </c>
      <c r="U72" s="164">
        <f>payesh!$BJ$56</f>
        <v>0</v>
      </c>
      <c r="V72" s="164">
        <f>payesh!BJ65</f>
        <v>0</v>
      </c>
      <c r="W72" s="164">
        <f>payesh!BJ78</f>
        <v>0</v>
      </c>
      <c r="X72" s="164">
        <f>payesh!BJ79</f>
        <v>0</v>
      </c>
      <c r="Y72" s="164">
        <f>payesh!$BJ$83</f>
        <v>0</v>
      </c>
      <c r="Z72" s="164">
        <f>payesh!$BJ$84</f>
        <v>0</v>
      </c>
      <c r="AA72" s="164">
        <f>payesh!BJ86</f>
        <v>0</v>
      </c>
      <c r="AB72" s="164">
        <f>payesh!BJ153</f>
        <v>0</v>
      </c>
      <c r="AC72" s="164">
        <f>payesh!BJ155</f>
        <v>0</v>
      </c>
      <c r="AD72" s="164">
        <f>payesh!BJ157</f>
        <v>0</v>
      </c>
      <c r="AE72" s="164">
        <f>payesh!BJ159</f>
        <v>0</v>
      </c>
      <c r="AF72" s="164">
        <f>payesh!BJ161</f>
        <v>0</v>
      </c>
      <c r="AG72" s="164">
        <f>payesh!BJ163</f>
        <v>0</v>
      </c>
      <c r="AH72" s="164">
        <f>payesh!BJ165</f>
        <v>0</v>
      </c>
      <c r="AI72" s="164">
        <f>payesh!BJ167</f>
        <v>0</v>
      </c>
      <c r="AJ72" s="164">
        <f>payesh!BJ169</f>
        <v>0</v>
      </c>
      <c r="AK72" s="167">
        <f>payesh!BJ171</f>
        <v>0</v>
      </c>
    </row>
    <row r="73" spans="2:37" ht="18.75" thickBot="1" x14ac:dyDescent="0.3">
      <c r="B73" s="169">
        <f>payesh!BK7</f>
        <v>59</v>
      </c>
      <c r="C73" s="172">
        <f>payesh!BK3</f>
        <v>0</v>
      </c>
      <c r="D73" s="172">
        <f>payesh!BK4</f>
        <v>0</v>
      </c>
      <c r="E73" s="172">
        <f>payesh!BK5</f>
        <v>0</v>
      </c>
      <c r="F73" s="172">
        <f>payesh!BK6</f>
        <v>0</v>
      </c>
      <c r="G73" s="172">
        <f>payesh!BK10</f>
        <v>0</v>
      </c>
      <c r="H73" s="172">
        <f>payesh!BK13</f>
        <v>0</v>
      </c>
      <c r="I73" s="173">
        <f>payesh!BK14</f>
        <v>0</v>
      </c>
      <c r="J73" s="172">
        <f>payesh!BK9</f>
        <v>0</v>
      </c>
      <c r="K73" s="172">
        <f>payesh!BK18</f>
        <v>0</v>
      </c>
      <c r="L73" s="172">
        <f>payesh!BK8</f>
        <v>0</v>
      </c>
      <c r="M73" s="172">
        <f>payesh!BK46</f>
        <v>0</v>
      </c>
      <c r="N73" s="173">
        <f>payesh!BK17</f>
        <v>0</v>
      </c>
      <c r="O73" s="172">
        <f>payesh!BK16</f>
        <v>0</v>
      </c>
      <c r="P73" s="172">
        <f>payesh!BK19</f>
        <v>0</v>
      </c>
      <c r="Q73" s="172">
        <f>payesh!BK20</f>
        <v>0</v>
      </c>
      <c r="R73" s="172">
        <f>payesh!BK21</f>
        <v>0</v>
      </c>
      <c r="S73" s="172">
        <f>payesh!$BK$55</f>
        <v>0</v>
      </c>
      <c r="T73" s="187">
        <f>payesh!BK64</f>
        <v>0</v>
      </c>
      <c r="U73" s="172">
        <f>payesh!$BK$56</f>
        <v>0</v>
      </c>
      <c r="V73" s="172">
        <f>payesh!BK65</f>
        <v>0</v>
      </c>
      <c r="W73" s="172">
        <f>payesh!BK78</f>
        <v>0</v>
      </c>
      <c r="X73" s="172">
        <f>payesh!BK79</f>
        <v>0</v>
      </c>
      <c r="Y73" s="172">
        <f>payesh!$BK$83</f>
        <v>0</v>
      </c>
      <c r="Z73" s="172">
        <f>payesh!$BK$84</f>
        <v>0</v>
      </c>
      <c r="AA73" s="172">
        <f>payesh!BK86</f>
        <v>0</v>
      </c>
      <c r="AB73" s="172">
        <f>payesh!BK153</f>
        <v>0</v>
      </c>
      <c r="AC73" s="172">
        <f>payesh!BK155</f>
        <v>0</v>
      </c>
      <c r="AD73" s="172">
        <f>payesh!BK157</f>
        <v>0</v>
      </c>
      <c r="AE73" s="172">
        <f>payesh!BK159</f>
        <v>0</v>
      </c>
      <c r="AF73" s="172">
        <f>payesh!BK161</f>
        <v>0</v>
      </c>
      <c r="AG73" s="172">
        <f>payesh!BK163</f>
        <v>0</v>
      </c>
      <c r="AH73" s="172">
        <f>payesh!BK165</f>
        <v>0</v>
      </c>
      <c r="AI73" s="172">
        <f>payesh!BK167</f>
        <v>0</v>
      </c>
      <c r="AJ73" s="172">
        <f>payesh!BK169</f>
        <v>0</v>
      </c>
      <c r="AK73" s="175">
        <f>payesh!BK171</f>
        <v>0</v>
      </c>
    </row>
    <row r="74" spans="2:37" ht="18.75" thickBot="1" x14ac:dyDescent="0.3">
      <c r="B74" s="176">
        <f>payesh!BL7</f>
        <v>60</v>
      </c>
      <c r="C74" s="164">
        <f>payesh!BL3</f>
        <v>0</v>
      </c>
      <c r="D74" s="164">
        <f>payesh!BL4</f>
        <v>0</v>
      </c>
      <c r="E74" s="164">
        <f>payesh!BL5</f>
        <v>0</v>
      </c>
      <c r="F74" s="164">
        <f>payesh!BL6</f>
        <v>0</v>
      </c>
      <c r="G74" s="164">
        <f>payesh!BL10</f>
        <v>0</v>
      </c>
      <c r="H74" s="164">
        <f>payesh!BL13</f>
        <v>0</v>
      </c>
      <c r="I74" s="165">
        <f>payesh!BL14</f>
        <v>0</v>
      </c>
      <c r="J74" s="164">
        <f>payesh!BL9</f>
        <v>0</v>
      </c>
      <c r="K74" s="164">
        <f>payesh!BL18</f>
        <v>0</v>
      </c>
      <c r="L74" s="164">
        <f>payesh!BL8</f>
        <v>0</v>
      </c>
      <c r="M74" s="164">
        <f>payesh!BL46</f>
        <v>0</v>
      </c>
      <c r="N74" s="165">
        <f>payesh!BL17</f>
        <v>0</v>
      </c>
      <c r="O74" s="164">
        <f>payesh!BL16</f>
        <v>0</v>
      </c>
      <c r="P74" s="164">
        <f>payesh!BL19</f>
        <v>0</v>
      </c>
      <c r="Q74" s="164">
        <f>payesh!BL20</f>
        <v>0</v>
      </c>
      <c r="R74" s="164">
        <f>payesh!BL21</f>
        <v>0</v>
      </c>
      <c r="S74" s="164">
        <f>payesh!$BL$55</f>
        <v>0</v>
      </c>
      <c r="T74" s="186">
        <f>payesh!BL64</f>
        <v>0</v>
      </c>
      <c r="U74" s="164">
        <f>payesh!$BL$56</f>
        <v>0</v>
      </c>
      <c r="V74" s="164">
        <f>payesh!BL65</f>
        <v>0</v>
      </c>
      <c r="W74" s="164">
        <f>payesh!BL78</f>
        <v>0</v>
      </c>
      <c r="X74" s="164">
        <f>payesh!BL79</f>
        <v>0</v>
      </c>
      <c r="Y74" s="164">
        <f>payesh!$BL$83</f>
        <v>0</v>
      </c>
      <c r="Z74" s="164">
        <f>payesh!$BL$84</f>
        <v>0</v>
      </c>
      <c r="AA74" s="164">
        <f>payesh!BL86</f>
        <v>0</v>
      </c>
      <c r="AB74" s="164">
        <f>payesh!BL153</f>
        <v>0</v>
      </c>
      <c r="AC74" s="164">
        <f>payesh!BL155</f>
        <v>0</v>
      </c>
      <c r="AD74" s="164">
        <f>payesh!BL157</f>
        <v>0</v>
      </c>
      <c r="AE74" s="164">
        <f>payesh!BL159</f>
        <v>0</v>
      </c>
      <c r="AF74" s="164">
        <f>payesh!BL161</f>
        <v>0</v>
      </c>
      <c r="AG74" s="164">
        <f>payesh!BL163</f>
        <v>0</v>
      </c>
      <c r="AH74" s="164">
        <f>payesh!BL165</f>
        <v>0</v>
      </c>
      <c r="AI74" s="164">
        <f>payesh!BL167</f>
        <v>0</v>
      </c>
      <c r="AJ74" s="164">
        <f>payesh!BL169</f>
        <v>0</v>
      </c>
      <c r="AK74" s="167">
        <f>payesh!BL171</f>
        <v>0</v>
      </c>
    </row>
    <row r="75" spans="2:37" ht="18.75" thickBot="1" x14ac:dyDescent="0.3">
      <c r="B75" s="169">
        <f>payesh!BM7</f>
        <v>61</v>
      </c>
      <c r="C75" s="172">
        <f>payesh!BM3</f>
        <v>0</v>
      </c>
      <c r="D75" s="172">
        <f>payesh!BM4</f>
        <v>0</v>
      </c>
      <c r="E75" s="172">
        <f>payesh!BM5</f>
        <v>0</v>
      </c>
      <c r="F75" s="172">
        <f>payesh!BM6</f>
        <v>0</v>
      </c>
      <c r="G75" s="172">
        <f>payesh!BM10</f>
        <v>0</v>
      </c>
      <c r="H75" s="172">
        <f>payesh!BM13</f>
        <v>0</v>
      </c>
      <c r="I75" s="173">
        <f>payesh!BM14</f>
        <v>0</v>
      </c>
      <c r="J75" s="172">
        <f>payesh!BM9</f>
        <v>0</v>
      </c>
      <c r="K75" s="172">
        <f>payesh!BM18</f>
        <v>0</v>
      </c>
      <c r="L75" s="172">
        <f>payesh!BM8</f>
        <v>0</v>
      </c>
      <c r="M75" s="172">
        <f>payesh!BM46</f>
        <v>0</v>
      </c>
      <c r="N75" s="173">
        <f>payesh!BM17</f>
        <v>0</v>
      </c>
      <c r="O75" s="172">
        <f>payesh!BM16</f>
        <v>0</v>
      </c>
      <c r="P75" s="172">
        <f>payesh!BM19</f>
        <v>0</v>
      </c>
      <c r="Q75" s="172">
        <f>payesh!BM20</f>
        <v>0</v>
      </c>
      <c r="R75" s="172">
        <f>payesh!BM21</f>
        <v>0</v>
      </c>
      <c r="S75" s="172">
        <f>payesh!$BM$55</f>
        <v>0</v>
      </c>
      <c r="T75" s="187">
        <f>payesh!BM64</f>
        <v>0</v>
      </c>
      <c r="U75" s="172">
        <f>payesh!$BM$56</f>
        <v>0</v>
      </c>
      <c r="V75" s="172">
        <f>payesh!BM65</f>
        <v>0</v>
      </c>
      <c r="W75" s="172">
        <f>payesh!BM78</f>
        <v>0</v>
      </c>
      <c r="X75" s="172">
        <f>payesh!BM79</f>
        <v>0</v>
      </c>
      <c r="Y75" s="172">
        <f>payesh!$BM$83</f>
        <v>0</v>
      </c>
      <c r="Z75" s="172">
        <f>payesh!$BM$84</f>
        <v>0</v>
      </c>
      <c r="AA75" s="172">
        <f>payesh!BM86</f>
        <v>0</v>
      </c>
      <c r="AB75" s="172">
        <f>payesh!BM153</f>
        <v>0</v>
      </c>
      <c r="AC75" s="172">
        <f>payesh!BM155</f>
        <v>0</v>
      </c>
      <c r="AD75" s="172">
        <f>payesh!BM157</f>
        <v>0</v>
      </c>
      <c r="AE75" s="172">
        <f>payesh!BM159</f>
        <v>0</v>
      </c>
      <c r="AF75" s="172">
        <f>payesh!BM161</f>
        <v>0</v>
      </c>
      <c r="AG75" s="172">
        <f>payesh!BM163</f>
        <v>0</v>
      </c>
      <c r="AH75" s="172">
        <f>payesh!BM165</f>
        <v>0</v>
      </c>
      <c r="AI75" s="172">
        <f>payesh!BM167</f>
        <v>0</v>
      </c>
      <c r="AJ75" s="172">
        <f>payesh!BM169</f>
        <v>0</v>
      </c>
      <c r="AK75" s="175">
        <f>payesh!BM171</f>
        <v>0</v>
      </c>
    </row>
    <row r="76" spans="2:37" ht="18.75" thickBot="1" x14ac:dyDescent="0.3">
      <c r="B76" s="176">
        <f>payesh!BN7</f>
        <v>62</v>
      </c>
      <c r="C76" s="164">
        <f>payesh!BN3</f>
        <v>0</v>
      </c>
      <c r="D76" s="164">
        <f>payesh!BN4</f>
        <v>0</v>
      </c>
      <c r="E76" s="164">
        <f>payesh!BN5</f>
        <v>0</v>
      </c>
      <c r="F76" s="164">
        <f>payesh!BN6</f>
        <v>0</v>
      </c>
      <c r="G76" s="164">
        <f>payesh!BN10</f>
        <v>0</v>
      </c>
      <c r="H76" s="164">
        <f>payesh!BN13</f>
        <v>0</v>
      </c>
      <c r="I76" s="165">
        <f>payesh!BN14</f>
        <v>0</v>
      </c>
      <c r="J76" s="164">
        <f>payesh!BN9</f>
        <v>0</v>
      </c>
      <c r="K76" s="164">
        <f>payesh!BN18</f>
        <v>0</v>
      </c>
      <c r="L76" s="164">
        <f>payesh!BN8</f>
        <v>0</v>
      </c>
      <c r="M76" s="164">
        <f>payesh!BN46</f>
        <v>0</v>
      </c>
      <c r="N76" s="165">
        <f>payesh!BN17</f>
        <v>0</v>
      </c>
      <c r="O76" s="164">
        <f>payesh!BN16</f>
        <v>0</v>
      </c>
      <c r="P76" s="164">
        <f>payesh!BN19</f>
        <v>0</v>
      </c>
      <c r="Q76" s="164">
        <f>payesh!BN20</f>
        <v>0</v>
      </c>
      <c r="R76" s="164">
        <f>payesh!BN21</f>
        <v>0</v>
      </c>
      <c r="S76" s="164">
        <f>payesh!$BN$55</f>
        <v>0</v>
      </c>
      <c r="T76" s="186">
        <f>payesh!BN64</f>
        <v>0</v>
      </c>
      <c r="U76" s="164">
        <f>payesh!$BN$56</f>
        <v>0</v>
      </c>
      <c r="V76" s="164">
        <f>payesh!BN65</f>
        <v>0</v>
      </c>
      <c r="W76" s="164">
        <f>payesh!BN78</f>
        <v>0</v>
      </c>
      <c r="X76" s="164">
        <f>payesh!BN79</f>
        <v>0</v>
      </c>
      <c r="Y76" s="164">
        <f>payesh!$BN$83</f>
        <v>0</v>
      </c>
      <c r="Z76" s="164">
        <f>payesh!$BN$84</f>
        <v>0</v>
      </c>
      <c r="AA76" s="164">
        <f>payesh!BN86</f>
        <v>0</v>
      </c>
      <c r="AB76" s="164">
        <f>payesh!BN153</f>
        <v>0</v>
      </c>
      <c r="AC76" s="164">
        <f>payesh!BN155</f>
        <v>0</v>
      </c>
      <c r="AD76" s="164">
        <f>payesh!BN157</f>
        <v>0</v>
      </c>
      <c r="AE76" s="164">
        <f>payesh!BN159</f>
        <v>0</v>
      </c>
      <c r="AF76" s="164">
        <f>payesh!BN161</f>
        <v>0</v>
      </c>
      <c r="AG76" s="164">
        <f>payesh!BN163</f>
        <v>0</v>
      </c>
      <c r="AH76" s="164">
        <f>payesh!BN165</f>
        <v>0</v>
      </c>
      <c r="AI76" s="164">
        <f>payesh!BN167</f>
        <v>0</v>
      </c>
      <c r="AJ76" s="164">
        <f>payesh!BN169</f>
        <v>0</v>
      </c>
      <c r="AK76" s="167">
        <f>payesh!BN171</f>
        <v>0</v>
      </c>
    </row>
    <row r="77" spans="2:37" ht="18.75" thickBot="1" x14ac:dyDescent="0.3">
      <c r="B77" s="169">
        <f>payesh!BO7</f>
        <v>63</v>
      </c>
      <c r="C77" s="172">
        <f>payesh!BO3</f>
        <v>0</v>
      </c>
      <c r="D77" s="172">
        <f>payesh!BO4</f>
        <v>0</v>
      </c>
      <c r="E77" s="172">
        <f>payesh!BO5</f>
        <v>0</v>
      </c>
      <c r="F77" s="172">
        <f>payesh!BO6</f>
        <v>0</v>
      </c>
      <c r="G77" s="172">
        <f>payesh!BO10</f>
        <v>0</v>
      </c>
      <c r="H77" s="172">
        <f>payesh!BO13</f>
        <v>0</v>
      </c>
      <c r="I77" s="173">
        <f>payesh!BO14</f>
        <v>0</v>
      </c>
      <c r="J77" s="172">
        <f>payesh!BO9</f>
        <v>0</v>
      </c>
      <c r="K77" s="172">
        <f>payesh!BO18</f>
        <v>0</v>
      </c>
      <c r="L77" s="172">
        <f>payesh!BO8</f>
        <v>0</v>
      </c>
      <c r="M77" s="172">
        <f>payesh!BO46</f>
        <v>0</v>
      </c>
      <c r="N77" s="173">
        <f>payesh!BO17</f>
        <v>0</v>
      </c>
      <c r="O77" s="172">
        <f>payesh!BO16</f>
        <v>0</v>
      </c>
      <c r="P77" s="172">
        <f>payesh!BO19</f>
        <v>0</v>
      </c>
      <c r="Q77" s="172">
        <f>payesh!BO20</f>
        <v>0</v>
      </c>
      <c r="R77" s="172">
        <f>payesh!BO21</f>
        <v>0</v>
      </c>
      <c r="S77" s="172">
        <f>payesh!$BO$55</f>
        <v>0</v>
      </c>
      <c r="T77" s="187">
        <f>payesh!BO64</f>
        <v>0</v>
      </c>
      <c r="U77" s="172">
        <f>payesh!$BO$56</f>
        <v>0</v>
      </c>
      <c r="V77" s="172">
        <f>payesh!BO65</f>
        <v>0</v>
      </c>
      <c r="W77" s="172">
        <f>payesh!BO78</f>
        <v>0</v>
      </c>
      <c r="X77" s="172">
        <f>payesh!BO79</f>
        <v>0</v>
      </c>
      <c r="Y77" s="172">
        <f>payesh!$BO$83</f>
        <v>0</v>
      </c>
      <c r="Z77" s="172">
        <f>payesh!$BO$84</f>
        <v>0</v>
      </c>
      <c r="AA77" s="172">
        <f>payesh!BO86</f>
        <v>0</v>
      </c>
      <c r="AB77" s="172">
        <f>payesh!BO153</f>
        <v>0</v>
      </c>
      <c r="AC77" s="172">
        <f>payesh!BO155</f>
        <v>0</v>
      </c>
      <c r="AD77" s="172">
        <f>payesh!BO157</f>
        <v>0</v>
      </c>
      <c r="AE77" s="172">
        <f>payesh!BO159</f>
        <v>0</v>
      </c>
      <c r="AF77" s="172">
        <f>payesh!BO161</f>
        <v>0</v>
      </c>
      <c r="AG77" s="172">
        <f>payesh!BO163</f>
        <v>0</v>
      </c>
      <c r="AH77" s="172">
        <f>payesh!BO165</f>
        <v>0</v>
      </c>
      <c r="AI77" s="172">
        <f>payesh!BO167</f>
        <v>0</v>
      </c>
      <c r="AJ77" s="172">
        <f>payesh!BO169</f>
        <v>0</v>
      </c>
      <c r="AK77" s="175">
        <f>payesh!BO171</f>
        <v>0</v>
      </c>
    </row>
    <row r="78" spans="2:37" ht="18.75" thickBot="1" x14ac:dyDescent="0.3">
      <c r="B78" s="176">
        <f>payesh!BP7</f>
        <v>64</v>
      </c>
      <c r="C78" s="164">
        <f>payesh!BP3</f>
        <v>0</v>
      </c>
      <c r="D78" s="164">
        <f>payesh!BP4</f>
        <v>0</v>
      </c>
      <c r="E78" s="164">
        <f>payesh!BP5</f>
        <v>0</v>
      </c>
      <c r="F78" s="164">
        <f>payesh!BP6</f>
        <v>0</v>
      </c>
      <c r="G78" s="164">
        <f>payesh!BP10</f>
        <v>0</v>
      </c>
      <c r="H78" s="164">
        <f>payesh!BP13</f>
        <v>0</v>
      </c>
      <c r="I78" s="165">
        <f>payesh!BP14</f>
        <v>0</v>
      </c>
      <c r="J78" s="164">
        <f>payesh!BP9</f>
        <v>0</v>
      </c>
      <c r="K78" s="164">
        <f>payesh!BP18</f>
        <v>0</v>
      </c>
      <c r="L78" s="164">
        <f>payesh!BP8</f>
        <v>0</v>
      </c>
      <c r="M78" s="164">
        <f>payesh!BP46</f>
        <v>0</v>
      </c>
      <c r="N78" s="165">
        <f>payesh!BP17</f>
        <v>0</v>
      </c>
      <c r="O78" s="164">
        <f>payesh!BP16</f>
        <v>0</v>
      </c>
      <c r="P78" s="164">
        <f>payesh!BP19</f>
        <v>0</v>
      </c>
      <c r="Q78" s="164">
        <f>payesh!BP20</f>
        <v>0</v>
      </c>
      <c r="R78" s="164">
        <f>payesh!BP21</f>
        <v>0</v>
      </c>
      <c r="S78" s="164">
        <f>payesh!$BP$55</f>
        <v>0</v>
      </c>
      <c r="T78" s="186">
        <f>payesh!BP64</f>
        <v>0</v>
      </c>
      <c r="U78" s="164">
        <f>payesh!$BP$56</f>
        <v>0</v>
      </c>
      <c r="V78" s="164">
        <f>payesh!BP65</f>
        <v>0</v>
      </c>
      <c r="W78" s="164">
        <f>payesh!BP78</f>
        <v>0</v>
      </c>
      <c r="X78" s="164">
        <f>payesh!BP79</f>
        <v>0</v>
      </c>
      <c r="Y78" s="164">
        <f>payesh!$BP$83</f>
        <v>0</v>
      </c>
      <c r="Z78" s="164">
        <f>payesh!$BP$84</f>
        <v>0</v>
      </c>
      <c r="AA78" s="164">
        <f>payesh!BP86</f>
        <v>0</v>
      </c>
      <c r="AB78" s="164">
        <f>payesh!BP153</f>
        <v>0</v>
      </c>
      <c r="AC78" s="164">
        <f>payesh!BP155</f>
        <v>0</v>
      </c>
      <c r="AD78" s="164">
        <f>payesh!BP157</f>
        <v>0</v>
      </c>
      <c r="AE78" s="164">
        <f>payesh!BP159</f>
        <v>0</v>
      </c>
      <c r="AF78" s="164">
        <f>payesh!BP161</f>
        <v>0</v>
      </c>
      <c r="AG78" s="164">
        <f>payesh!BP163</f>
        <v>0</v>
      </c>
      <c r="AH78" s="164">
        <f>payesh!BP165</f>
        <v>0</v>
      </c>
      <c r="AI78" s="164">
        <f>payesh!BP167</f>
        <v>0</v>
      </c>
      <c r="AJ78" s="164">
        <f>payesh!BP169</f>
        <v>0</v>
      </c>
      <c r="AK78" s="167">
        <f>payesh!BP171</f>
        <v>0</v>
      </c>
    </row>
    <row r="79" spans="2:37" ht="18.75" thickBot="1" x14ac:dyDescent="0.3">
      <c r="B79" s="169">
        <f>payesh!BQ7</f>
        <v>65</v>
      </c>
      <c r="C79" s="172">
        <f>payesh!BQ3</f>
        <v>0</v>
      </c>
      <c r="D79" s="172">
        <f>payesh!BQ4</f>
        <v>0</v>
      </c>
      <c r="E79" s="172">
        <f>payesh!BQ5</f>
        <v>0</v>
      </c>
      <c r="F79" s="172">
        <f>payesh!BQ6</f>
        <v>0</v>
      </c>
      <c r="G79" s="172">
        <f>payesh!BQ10</f>
        <v>0</v>
      </c>
      <c r="H79" s="172">
        <f>payesh!BQ13</f>
        <v>0</v>
      </c>
      <c r="I79" s="173">
        <f>payesh!BQ14</f>
        <v>0</v>
      </c>
      <c r="J79" s="172">
        <f>payesh!BQ9</f>
        <v>0</v>
      </c>
      <c r="K79" s="172">
        <f>payesh!BQ18</f>
        <v>0</v>
      </c>
      <c r="L79" s="172">
        <f>payesh!BQ8</f>
        <v>0</v>
      </c>
      <c r="M79" s="172">
        <f>payesh!BQ46</f>
        <v>0</v>
      </c>
      <c r="N79" s="173">
        <f>payesh!BQ17</f>
        <v>0</v>
      </c>
      <c r="O79" s="172">
        <f>payesh!BQ16</f>
        <v>0</v>
      </c>
      <c r="P79" s="172">
        <f>payesh!BQ19</f>
        <v>0</v>
      </c>
      <c r="Q79" s="172">
        <f>payesh!BQ20</f>
        <v>0</v>
      </c>
      <c r="R79" s="172">
        <f>payesh!BQ21</f>
        <v>0</v>
      </c>
      <c r="S79" s="172">
        <f>payesh!$BQ$55</f>
        <v>0</v>
      </c>
      <c r="T79" s="187">
        <f>payesh!BQ64</f>
        <v>0</v>
      </c>
      <c r="U79" s="172">
        <f>payesh!$BQ$56</f>
        <v>0</v>
      </c>
      <c r="V79" s="172">
        <f>payesh!BQ65</f>
        <v>0</v>
      </c>
      <c r="W79" s="172">
        <f>payesh!BQ78</f>
        <v>0</v>
      </c>
      <c r="X79" s="172">
        <f>payesh!BQ79</f>
        <v>0</v>
      </c>
      <c r="Y79" s="172">
        <f>payesh!$BQ$83</f>
        <v>0</v>
      </c>
      <c r="Z79" s="172">
        <f>payesh!$BQ$84</f>
        <v>0</v>
      </c>
      <c r="AA79" s="172">
        <f>payesh!BQ86</f>
        <v>0</v>
      </c>
      <c r="AB79" s="172">
        <f>payesh!BQ153</f>
        <v>0</v>
      </c>
      <c r="AC79" s="172">
        <f>payesh!BQ155</f>
        <v>0</v>
      </c>
      <c r="AD79" s="172">
        <f>payesh!BQ157</f>
        <v>0</v>
      </c>
      <c r="AE79" s="172">
        <f>payesh!BQ159</f>
        <v>0</v>
      </c>
      <c r="AF79" s="172">
        <f>payesh!BQ161</f>
        <v>0</v>
      </c>
      <c r="AG79" s="172">
        <f>payesh!BQ163</f>
        <v>0</v>
      </c>
      <c r="AH79" s="172">
        <f>payesh!BQ165</f>
        <v>0</v>
      </c>
      <c r="AI79" s="172">
        <f>payesh!BQ167</f>
        <v>0</v>
      </c>
      <c r="AJ79" s="172">
        <f>payesh!BQ169</f>
        <v>0</v>
      </c>
      <c r="AK79" s="175">
        <f>payesh!BQ171</f>
        <v>0</v>
      </c>
    </row>
    <row r="80" spans="2:37" ht="18.75" thickBot="1" x14ac:dyDescent="0.3">
      <c r="B80" s="176">
        <f>payesh!BR7</f>
        <v>66</v>
      </c>
      <c r="C80" s="164">
        <f>payesh!BR3</f>
        <v>0</v>
      </c>
      <c r="D80" s="164">
        <f>payesh!BR4</f>
        <v>0</v>
      </c>
      <c r="E80" s="164">
        <f>payesh!BR5</f>
        <v>0</v>
      </c>
      <c r="F80" s="164">
        <f>payesh!BR6</f>
        <v>0</v>
      </c>
      <c r="G80" s="164">
        <f>payesh!BR10</f>
        <v>0</v>
      </c>
      <c r="H80" s="164">
        <f>payesh!BR13</f>
        <v>0</v>
      </c>
      <c r="I80" s="165">
        <f>payesh!BR14</f>
        <v>0</v>
      </c>
      <c r="J80" s="164">
        <f>payesh!BR9</f>
        <v>0</v>
      </c>
      <c r="K80" s="164">
        <f>payesh!BR18</f>
        <v>0</v>
      </c>
      <c r="L80" s="164">
        <f>payesh!BR8</f>
        <v>0</v>
      </c>
      <c r="M80" s="164">
        <f>payesh!BR46</f>
        <v>0</v>
      </c>
      <c r="N80" s="165">
        <f>payesh!BR17</f>
        <v>0</v>
      </c>
      <c r="O80" s="164">
        <f>payesh!BR16</f>
        <v>0</v>
      </c>
      <c r="P80" s="164">
        <f>payesh!BR19</f>
        <v>0</v>
      </c>
      <c r="Q80" s="164">
        <f>payesh!BR20</f>
        <v>0</v>
      </c>
      <c r="R80" s="164">
        <f>payesh!BR21</f>
        <v>0</v>
      </c>
      <c r="S80" s="164">
        <f>payesh!$BR$55</f>
        <v>0</v>
      </c>
      <c r="T80" s="186">
        <f>payesh!BR64</f>
        <v>0</v>
      </c>
      <c r="U80" s="164">
        <f>payesh!$BR$56</f>
        <v>0</v>
      </c>
      <c r="V80" s="164">
        <f>payesh!BR65</f>
        <v>0</v>
      </c>
      <c r="W80" s="164">
        <f>payesh!BR78</f>
        <v>0</v>
      </c>
      <c r="X80" s="164">
        <f>payesh!BR79</f>
        <v>0</v>
      </c>
      <c r="Y80" s="164">
        <f>payesh!$BR$83</f>
        <v>0</v>
      </c>
      <c r="Z80" s="164">
        <f>payesh!$BR$84</f>
        <v>0</v>
      </c>
      <c r="AA80" s="164">
        <f>payesh!BR86</f>
        <v>0</v>
      </c>
      <c r="AB80" s="164">
        <f>payesh!BR153</f>
        <v>0</v>
      </c>
      <c r="AC80" s="164">
        <f>payesh!BR155</f>
        <v>0</v>
      </c>
      <c r="AD80" s="164">
        <f>payesh!BR157</f>
        <v>0</v>
      </c>
      <c r="AE80" s="164">
        <f>payesh!BR159</f>
        <v>0</v>
      </c>
      <c r="AF80" s="164">
        <f>payesh!BR161</f>
        <v>0</v>
      </c>
      <c r="AG80" s="164">
        <f>payesh!BR163</f>
        <v>0</v>
      </c>
      <c r="AH80" s="164">
        <f>payesh!BR165</f>
        <v>0</v>
      </c>
      <c r="AI80" s="164">
        <f>payesh!BR167</f>
        <v>0</v>
      </c>
      <c r="AJ80" s="164">
        <f>payesh!BR169</f>
        <v>0</v>
      </c>
      <c r="AK80" s="167">
        <f>payesh!BR171</f>
        <v>0</v>
      </c>
    </row>
    <row r="81" spans="2:37" ht="18.75" thickBot="1" x14ac:dyDescent="0.3">
      <c r="B81" s="169">
        <f>payesh!BS7</f>
        <v>67</v>
      </c>
      <c r="C81" s="172">
        <f>payesh!BS3</f>
        <v>0</v>
      </c>
      <c r="D81" s="172">
        <f>payesh!BS4</f>
        <v>0</v>
      </c>
      <c r="E81" s="172">
        <f>payesh!BS5</f>
        <v>0</v>
      </c>
      <c r="F81" s="172">
        <f>payesh!BS6</f>
        <v>0</v>
      </c>
      <c r="G81" s="172">
        <f>payesh!BS10</f>
        <v>0</v>
      </c>
      <c r="H81" s="172">
        <f>payesh!BS13</f>
        <v>0</v>
      </c>
      <c r="I81" s="173">
        <f>payesh!BS14</f>
        <v>0</v>
      </c>
      <c r="J81" s="172">
        <f>payesh!BS9</f>
        <v>0</v>
      </c>
      <c r="K81" s="172">
        <f>payesh!BS18</f>
        <v>0</v>
      </c>
      <c r="L81" s="172">
        <f>payesh!BS8</f>
        <v>0</v>
      </c>
      <c r="M81" s="172">
        <f>payesh!BS46</f>
        <v>0</v>
      </c>
      <c r="N81" s="173">
        <f>payesh!BS17</f>
        <v>0</v>
      </c>
      <c r="O81" s="172">
        <f>payesh!BS16</f>
        <v>0</v>
      </c>
      <c r="P81" s="172">
        <f>payesh!BS19</f>
        <v>0</v>
      </c>
      <c r="Q81" s="172">
        <f>payesh!BS20</f>
        <v>0</v>
      </c>
      <c r="R81" s="172">
        <f>payesh!BS21</f>
        <v>0</v>
      </c>
      <c r="S81" s="172">
        <f>payesh!$BS$55</f>
        <v>0</v>
      </c>
      <c r="T81" s="187">
        <f>payesh!BS64</f>
        <v>0</v>
      </c>
      <c r="U81" s="172">
        <f>payesh!$BS$56</f>
        <v>0</v>
      </c>
      <c r="V81" s="172">
        <f>payesh!BS65</f>
        <v>0</v>
      </c>
      <c r="W81" s="172">
        <f>payesh!BS78</f>
        <v>0</v>
      </c>
      <c r="X81" s="172">
        <f>payesh!BS79</f>
        <v>0</v>
      </c>
      <c r="Y81" s="172">
        <f>payesh!$BS$83</f>
        <v>0</v>
      </c>
      <c r="Z81" s="172">
        <f>payesh!$BS$84</f>
        <v>0</v>
      </c>
      <c r="AA81" s="172">
        <f>payesh!BS86</f>
        <v>0</v>
      </c>
      <c r="AB81" s="172">
        <f>payesh!BS153</f>
        <v>0</v>
      </c>
      <c r="AC81" s="172">
        <f>payesh!BS155</f>
        <v>0</v>
      </c>
      <c r="AD81" s="172">
        <f>payesh!BS157</f>
        <v>0</v>
      </c>
      <c r="AE81" s="172">
        <f>payesh!BS159</f>
        <v>0</v>
      </c>
      <c r="AF81" s="172">
        <f>payesh!BS161</f>
        <v>0</v>
      </c>
      <c r="AG81" s="172">
        <f>payesh!BS163</f>
        <v>0</v>
      </c>
      <c r="AH81" s="172">
        <f>payesh!BS165</f>
        <v>0</v>
      </c>
      <c r="AI81" s="172">
        <f>payesh!BS167</f>
        <v>0</v>
      </c>
      <c r="AJ81" s="172">
        <f>payesh!BS169</f>
        <v>0</v>
      </c>
      <c r="AK81" s="175">
        <f>payesh!BS171</f>
        <v>0</v>
      </c>
    </row>
    <row r="82" spans="2:37" ht="18.75" thickBot="1" x14ac:dyDescent="0.3">
      <c r="B82" s="176">
        <f>payesh!BT7</f>
        <v>68</v>
      </c>
      <c r="C82" s="164">
        <f>payesh!BT3</f>
        <v>0</v>
      </c>
      <c r="D82" s="164">
        <f>payesh!BT4</f>
        <v>0</v>
      </c>
      <c r="E82" s="164">
        <f>payesh!BT5</f>
        <v>0</v>
      </c>
      <c r="F82" s="164">
        <f>payesh!BT6</f>
        <v>0</v>
      </c>
      <c r="G82" s="164">
        <f>payesh!BT10</f>
        <v>0</v>
      </c>
      <c r="H82" s="164">
        <f>payesh!BT13</f>
        <v>0</v>
      </c>
      <c r="I82" s="165">
        <f>payesh!BT14</f>
        <v>0</v>
      </c>
      <c r="J82" s="164">
        <f>payesh!BT9</f>
        <v>0</v>
      </c>
      <c r="K82" s="164">
        <f>payesh!BT18</f>
        <v>0</v>
      </c>
      <c r="L82" s="164">
        <f>payesh!BT8</f>
        <v>0</v>
      </c>
      <c r="M82" s="164">
        <f>payesh!BT46</f>
        <v>0</v>
      </c>
      <c r="N82" s="165">
        <f>payesh!BT17</f>
        <v>0</v>
      </c>
      <c r="O82" s="164">
        <f>payesh!BT16</f>
        <v>0</v>
      </c>
      <c r="P82" s="164">
        <f>payesh!BT19</f>
        <v>0</v>
      </c>
      <c r="Q82" s="164">
        <f>payesh!BT20</f>
        <v>0</v>
      </c>
      <c r="R82" s="164">
        <f>payesh!BT21</f>
        <v>0</v>
      </c>
      <c r="S82" s="164">
        <f>payesh!$BT$55</f>
        <v>0</v>
      </c>
      <c r="T82" s="186">
        <f>payesh!BT64</f>
        <v>0</v>
      </c>
      <c r="U82" s="164">
        <f>payesh!$BT$56</f>
        <v>0</v>
      </c>
      <c r="V82" s="164">
        <f>payesh!BT65</f>
        <v>0</v>
      </c>
      <c r="W82" s="164">
        <f>payesh!BT78</f>
        <v>0</v>
      </c>
      <c r="X82" s="164">
        <f>payesh!BT79</f>
        <v>0</v>
      </c>
      <c r="Y82" s="164">
        <f>payesh!$BT$83</f>
        <v>0</v>
      </c>
      <c r="Z82" s="164">
        <f>payesh!$BT$84</f>
        <v>0</v>
      </c>
      <c r="AA82" s="164">
        <f>payesh!BT86</f>
        <v>0</v>
      </c>
      <c r="AB82" s="164">
        <f>payesh!BT153</f>
        <v>0</v>
      </c>
      <c r="AC82" s="164">
        <f>payesh!BT155</f>
        <v>0</v>
      </c>
      <c r="AD82" s="164">
        <f>payesh!BT157</f>
        <v>0</v>
      </c>
      <c r="AE82" s="164">
        <f>payesh!BT159</f>
        <v>0</v>
      </c>
      <c r="AF82" s="164">
        <f>payesh!BT161</f>
        <v>0</v>
      </c>
      <c r="AG82" s="164">
        <f>payesh!BT163</f>
        <v>0</v>
      </c>
      <c r="AH82" s="164">
        <f>payesh!BT165</f>
        <v>0</v>
      </c>
      <c r="AI82" s="164">
        <f>payesh!BT167</f>
        <v>0</v>
      </c>
      <c r="AJ82" s="164">
        <f>payesh!BT169</f>
        <v>0</v>
      </c>
      <c r="AK82" s="167">
        <f>payesh!BT171</f>
        <v>0</v>
      </c>
    </row>
    <row r="83" spans="2:37" ht="18.75" thickBot="1" x14ac:dyDescent="0.3">
      <c r="B83" s="169">
        <f>payesh!BU7</f>
        <v>69</v>
      </c>
      <c r="C83" s="172">
        <f>payesh!BU3</f>
        <v>0</v>
      </c>
      <c r="D83" s="172">
        <f>payesh!BU4</f>
        <v>0</v>
      </c>
      <c r="E83" s="172">
        <f>payesh!BU5</f>
        <v>0</v>
      </c>
      <c r="F83" s="172">
        <f>payesh!BU6</f>
        <v>0</v>
      </c>
      <c r="G83" s="172">
        <f>payesh!BU10</f>
        <v>0</v>
      </c>
      <c r="H83" s="172">
        <f>payesh!BU13</f>
        <v>0</v>
      </c>
      <c r="I83" s="173">
        <f>payesh!BU14</f>
        <v>0</v>
      </c>
      <c r="J83" s="172">
        <f>payesh!BU9</f>
        <v>0</v>
      </c>
      <c r="K83" s="172">
        <f>payesh!BU18</f>
        <v>0</v>
      </c>
      <c r="L83" s="172">
        <f>payesh!BU8</f>
        <v>0</v>
      </c>
      <c r="M83" s="172">
        <f>payesh!BU46</f>
        <v>0</v>
      </c>
      <c r="N83" s="173">
        <f>payesh!BU17</f>
        <v>0</v>
      </c>
      <c r="O83" s="172">
        <f>payesh!BU16</f>
        <v>0</v>
      </c>
      <c r="P83" s="172">
        <f>payesh!BU19</f>
        <v>0</v>
      </c>
      <c r="Q83" s="172">
        <f>payesh!BU20</f>
        <v>0</v>
      </c>
      <c r="R83" s="172">
        <f>payesh!BU21</f>
        <v>0</v>
      </c>
      <c r="S83" s="172">
        <f>payesh!$BU$55</f>
        <v>0</v>
      </c>
      <c r="T83" s="187">
        <f>payesh!BU64</f>
        <v>0</v>
      </c>
      <c r="U83" s="172">
        <f>payesh!$BU$56</f>
        <v>0</v>
      </c>
      <c r="V83" s="172">
        <f>payesh!BU65</f>
        <v>0</v>
      </c>
      <c r="W83" s="172">
        <f>payesh!BU78</f>
        <v>0</v>
      </c>
      <c r="X83" s="172">
        <f>payesh!BU79</f>
        <v>0</v>
      </c>
      <c r="Y83" s="172">
        <f>payesh!$BU$83</f>
        <v>0</v>
      </c>
      <c r="Z83" s="172">
        <f>payesh!$BU$84</f>
        <v>0</v>
      </c>
      <c r="AA83" s="172">
        <f>payesh!BU86</f>
        <v>0</v>
      </c>
      <c r="AB83" s="172">
        <f>payesh!BU153</f>
        <v>0</v>
      </c>
      <c r="AC83" s="172">
        <f>payesh!BU155</f>
        <v>0</v>
      </c>
      <c r="AD83" s="172">
        <f>payesh!BU157</f>
        <v>0</v>
      </c>
      <c r="AE83" s="172">
        <f>payesh!BU159</f>
        <v>0</v>
      </c>
      <c r="AF83" s="172">
        <f>payesh!BU161</f>
        <v>0</v>
      </c>
      <c r="AG83" s="172">
        <f>payesh!BU163</f>
        <v>0</v>
      </c>
      <c r="AH83" s="172">
        <f>payesh!BU165</f>
        <v>0</v>
      </c>
      <c r="AI83" s="172">
        <f>payesh!BU167</f>
        <v>0</v>
      </c>
      <c r="AJ83" s="172">
        <f>payesh!BU169</f>
        <v>0</v>
      </c>
      <c r="AK83" s="175">
        <f>payesh!BU171</f>
        <v>0</v>
      </c>
    </row>
  </sheetData>
  <sheetProtection algorithmName="SHA-512" hashValue="UWaCRiH5fzHXJerp5uArADrjSTr6dlbyE9XTJgiwTHBwvWo679m1l8kCwtBJaBM6sgNq+M2rSNXxhfmEtVjOYg==" saltValue="kZ6lMKXlQkyWCpji9d2mm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6" sqref="E16"/>
    </sheetView>
  </sheetViews>
  <sheetFormatPr defaultColWidth="9.140625" defaultRowHeight="18.75" x14ac:dyDescent="0.25"/>
  <cols>
    <col min="1" max="1" width="1.85546875" style="4" customWidth="1"/>
    <col min="2" max="2" width="16.28515625" style="5" customWidth="1"/>
    <col min="3" max="3" width="8.5703125" style="5" customWidth="1"/>
    <col min="4" max="4" width="44.28515625" style="7" customWidth="1"/>
    <col min="5" max="5" width="14.5703125" style="32" customWidth="1"/>
    <col min="6" max="6" width="10.140625" style="32" customWidth="1"/>
    <col min="7" max="16384" width="9.140625" style="4"/>
  </cols>
  <sheetData>
    <row r="1" spans="2:6" ht="19.5" thickBot="1" x14ac:dyDescent="0.3"/>
    <row r="2" spans="2:6" ht="33.75" customHeight="1" thickBot="1" x14ac:dyDescent="0.3">
      <c r="B2" s="414" t="s">
        <v>89</v>
      </c>
      <c r="C2" s="415"/>
      <c r="D2" s="416"/>
      <c r="E2" s="6" t="s">
        <v>90</v>
      </c>
      <c r="F2" s="33"/>
    </row>
    <row r="3" spans="2:6" ht="15" customHeight="1" x14ac:dyDescent="0.25">
      <c r="B3" s="417" t="s">
        <v>14</v>
      </c>
      <c r="C3" s="418"/>
      <c r="D3" s="8" t="s">
        <v>91</v>
      </c>
      <c r="E3" s="34">
        <f>SUMPRODUCT((payesh!E10:BU10&lt;&gt;"")/COUNTIF(payesh!E10:BU10,payesh!E10:BU10&amp;""))</f>
        <v>1.0000000000000007</v>
      </c>
      <c r="F3" s="3"/>
    </row>
    <row r="4" spans="2:6" ht="15" customHeight="1" x14ac:dyDescent="0.25">
      <c r="B4" s="419"/>
      <c r="C4" s="420"/>
      <c r="D4" s="9" t="s">
        <v>92</v>
      </c>
      <c r="E4" s="35">
        <f>SUMPRODUCT((payesh!E11:BU11&lt;&gt;"")/COUNTIF(payesh!E11:BU11,payesh!E11:BU11&amp;""))</f>
        <v>1.0000000000000007</v>
      </c>
      <c r="F4" s="3"/>
    </row>
    <row r="5" spans="2:6" ht="15" customHeight="1" thickBot="1" x14ac:dyDescent="0.3">
      <c r="B5" s="421"/>
      <c r="C5" s="422"/>
      <c r="D5" s="10" t="s">
        <v>175</v>
      </c>
      <c r="E5" s="36">
        <f>SUMPRODUCT((payesh!E13:BU13&lt;&gt;"")/COUNTIF(payesh!E13:BU13,payesh!E13:BU13&amp;""))</f>
        <v>3</v>
      </c>
      <c r="F5" s="33"/>
    </row>
    <row r="6" spans="2:6" ht="15" customHeight="1" x14ac:dyDescent="0.25">
      <c r="B6" s="423" t="s">
        <v>11</v>
      </c>
      <c r="C6" s="424"/>
      <c r="D6" s="11" t="s">
        <v>176</v>
      </c>
      <c r="E6" s="37">
        <f>SUMPRODUCT((payesh!E4:BU4&lt;&gt;"")/COUNTIF(payesh!E4:BU4,payesh!E4:BU4&amp;""))</f>
        <v>1.0000000000000007</v>
      </c>
      <c r="F6" s="33"/>
    </row>
    <row r="7" spans="2:6" ht="15" customHeight="1" x14ac:dyDescent="0.25">
      <c r="B7" s="425"/>
      <c r="C7" s="426"/>
      <c r="D7" s="11" t="s">
        <v>93</v>
      </c>
      <c r="E7" s="38">
        <f>SUMPRODUCT((payesh!E5:BU5&lt;&gt;"")/COUNTIF(payesh!E5:BU5,payesh!E5:BU5&amp;""))</f>
        <v>25.999999999999996</v>
      </c>
      <c r="F7" s="3"/>
    </row>
    <row r="8" spans="2:6" ht="15" customHeight="1" x14ac:dyDescent="0.25">
      <c r="B8" s="425"/>
      <c r="C8" s="426"/>
      <c r="D8" s="12" t="s">
        <v>177</v>
      </c>
      <c r="E8" s="38">
        <v>0</v>
      </c>
      <c r="F8" s="33"/>
    </row>
    <row r="9" spans="2:6" ht="15" customHeight="1" x14ac:dyDescent="0.25">
      <c r="B9" s="425"/>
      <c r="C9" s="426"/>
      <c r="D9" s="12" t="s">
        <v>94</v>
      </c>
      <c r="E9" s="38">
        <f>COUNT(payesh!E22:BU22)</f>
        <v>49</v>
      </c>
      <c r="F9" s="3"/>
    </row>
    <row r="10" spans="2:6" ht="15" customHeight="1" x14ac:dyDescent="0.25">
      <c r="B10" s="425"/>
      <c r="C10" s="426"/>
      <c r="D10" s="12" t="s">
        <v>178</v>
      </c>
      <c r="E10" s="38">
        <f>SUM(payesh!E22:BU22)</f>
        <v>694</v>
      </c>
      <c r="F10" s="33"/>
    </row>
    <row r="11" spans="2:6" ht="15" customHeight="1" x14ac:dyDescent="0.25">
      <c r="B11" s="425"/>
      <c r="C11" s="426"/>
      <c r="D11" s="12" t="s">
        <v>95</v>
      </c>
      <c r="E11" s="38">
        <f>E10/E9</f>
        <v>14.163265306122449</v>
      </c>
      <c r="F11" s="33"/>
    </row>
    <row r="12" spans="2:6" ht="15" customHeight="1" x14ac:dyDescent="0.25">
      <c r="B12" s="425"/>
      <c r="C12" s="426"/>
      <c r="D12" s="12" t="s">
        <v>1</v>
      </c>
      <c r="E12" s="38">
        <f>SUM(payesh!E23:BU23)</f>
        <v>694</v>
      </c>
      <c r="F12" s="33"/>
    </row>
    <row r="13" spans="2:6" ht="15" customHeight="1" x14ac:dyDescent="0.25">
      <c r="B13" s="425"/>
      <c r="C13" s="426"/>
      <c r="D13" s="12" t="s">
        <v>3</v>
      </c>
      <c r="E13" s="39">
        <f>(E12*100)/E10</f>
        <v>100</v>
      </c>
      <c r="F13" s="3"/>
    </row>
    <row r="14" spans="2:6" ht="15" customHeight="1" x14ac:dyDescent="0.25">
      <c r="B14" s="425"/>
      <c r="C14" s="426"/>
      <c r="D14" s="12" t="s">
        <v>96</v>
      </c>
      <c r="E14" s="38">
        <f>SUM(payesh!E26:BU26)</f>
        <v>36</v>
      </c>
      <c r="F14" s="33"/>
    </row>
    <row r="15" spans="2:6" ht="16.5" customHeight="1" x14ac:dyDescent="0.25">
      <c r="B15" s="425"/>
      <c r="C15" s="426"/>
      <c r="D15" s="12" t="s">
        <v>179</v>
      </c>
      <c r="E15" s="39">
        <f>(E14*100)/E12</f>
        <v>5.1873198847262252</v>
      </c>
      <c r="F15" s="3"/>
    </row>
    <row r="16" spans="2:6" ht="15" customHeight="1" thickBot="1" x14ac:dyDescent="0.3">
      <c r="B16" s="427"/>
      <c r="C16" s="428"/>
      <c r="D16" s="12" t="s">
        <v>180</v>
      </c>
      <c r="E16" s="40">
        <f>AVERAGE(payesh!E29:BU29)</f>
        <v>40.340425531914896</v>
      </c>
      <c r="F16" s="33"/>
    </row>
    <row r="17" spans="2:6" ht="15.75" customHeight="1" x14ac:dyDescent="0.25">
      <c r="B17" s="429" t="s">
        <v>181</v>
      </c>
      <c r="C17" s="430"/>
      <c r="D17" s="13" t="s">
        <v>182</v>
      </c>
      <c r="E17" s="41">
        <f>SUM(payesh!E62:BU62)/1000</f>
        <v>476923.81300000002</v>
      </c>
      <c r="F17" s="3"/>
    </row>
    <row r="18" spans="2:6" ht="14.25" customHeight="1" x14ac:dyDescent="0.25">
      <c r="B18" s="431"/>
      <c r="C18" s="432"/>
      <c r="D18" s="14" t="s">
        <v>183</v>
      </c>
      <c r="E18" s="42">
        <f>SUM(payesh!E68:BU68)</f>
        <v>181</v>
      </c>
      <c r="F18" s="33"/>
    </row>
    <row r="19" spans="2:6" ht="14.25" customHeight="1" x14ac:dyDescent="0.25">
      <c r="B19" s="431"/>
      <c r="C19" s="432"/>
      <c r="D19" s="14" t="s">
        <v>184</v>
      </c>
      <c r="E19" s="42">
        <f>SUM(payesh!E67:BU67)/1000</f>
        <v>685700</v>
      </c>
      <c r="F19" s="3"/>
    </row>
    <row r="20" spans="2:6" ht="14.25" customHeight="1" x14ac:dyDescent="0.25">
      <c r="B20" s="431"/>
      <c r="C20" s="432"/>
      <c r="D20" s="14" t="s">
        <v>97</v>
      </c>
      <c r="E20" s="42">
        <f>E19/E18</f>
        <v>3788.3977900552486</v>
      </c>
      <c r="F20" s="3"/>
    </row>
    <row r="21" spans="2:6" ht="14.25" customHeight="1" thickBot="1" x14ac:dyDescent="0.3">
      <c r="B21" s="433"/>
      <c r="C21" s="432"/>
      <c r="D21" s="15" t="s">
        <v>185</v>
      </c>
      <c r="E21" s="157">
        <f>AVERAGE(payesh!E74:BU74)</f>
        <v>24</v>
      </c>
      <c r="F21" s="3"/>
    </row>
    <row r="22" spans="2:6" ht="14.25" customHeight="1" x14ac:dyDescent="0.25">
      <c r="B22" s="434" t="s">
        <v>98</v>
      </c>
      <c r="C22" s="438"/>
      <c r="D22" s="16" t="s">
        <v>99</v>
      </c>
      <c r="E22" s="43">
        <f>SUMPRODUCT((payesh!E80:BU80&lt;&gt;"")/COUNTIF(payesh!E80:BU80,payesh!E80:BU80&amp;""))</f>
        <v>3.9999999999999964</v>
      </c>
      <c r="F22" s="33"/>
    </row>
    <row r="23" spans="2:6" ht="14.25" customHeight="1" thickBot="1" x14ac:dyDescent="0.3">
      <c r="B23" s="435"/>
      <c r="C23" s="439"/>
      <c r="D23" s="17" t="s">
        <v>100</v>
      </c>
      <c r="E23" s="158">
        <f>COUNT(payesh!E84:BU84)</f>
        <v>0</v>
      </c>
      <c r="F23" s="3"/>
    </row>
    <row r="24" spans="2:6" ht="14.25" customHeight="1" x14ac:dyDescent="0.25">
      <c r="B24" s="436"/>
      <c r="C24" s="440" t="s">
        <v>186</v>
      </c>
      <c r="D24" s="18" t="s">
        <v>187</v>
      </c>
      <c r="E24" s="156">
        <f>COUNT(payesh!E86:BU86)</f>
        <v>12</v>
      </c>
      <c r="F24" s="33"/>
    </row>
    <row r="25" spans="2:6" ht="14.25" customHeight="1" x14ac:dyDescent="0.25">
      <c r="B25" s="436"/>
      <c r="C25" s="440"/>
      <c r="D25" s="19" t="s">
        <v>188</v>
      </c>
      <c r="E25" s="44">
        <f>SUM(payesh!E86:BU86)/1000</f>
        <v>2685000</v>
      </c>
      <c r="F25" s="3"/>
    </row>
    <row r="26" spans="2:6" ht="14.25" customHeight="1" x14ac:dyDescent="0.25">
      <c r="B26" s="436"/>
      <c r="C26" s="440"/>
      <c r="D26" s="19" t="s">
        <v>101</v>
      </c>
      <c r="E26" s="44" t="e">
        <f>AVERAGE(payesh!E89:BU89)</f>
        <v>#DIV/0!</v>
      </c>
      <c r="F26" s="33"/>
    </row>
    <row r="27" spans="2:6" ht="28.5" x14ac:dyDescent="0.25">
      <c r="B27" s="436"/>
      <c r="C27" s="440" t="s">
        <v>186</v>
      </c>
      <c r="D27" s="19" t="s">
        <v>102</v>
      </c>
      <c r="E27" s="44" t="e">
        <f>AVERAGE(payesh!E90:BU90)</f>
        <v>#DIV/0!</v>
      </c>
    </row>
    <row r="28" spans="2:6" x14ac:dyDescent="0.25">
      <c r="B28" s="436"/>
      <c r="C28" s="440"/>
      <c r="D28" s="19" t="s">
        <v>103</v>
      </c>
      <c r="E28" s="44">
        <f>SUM(payesh!E91:BU91)</f>
        <v>200</v>
      </c>
    </row>
    <row r="29" spans="2:6" x14ac:dyDescent="0.25">
      <c r="B29" s="436"/>
      <c r="C29" s="440"/>
      <c r="D29" s="19" t="s">
        <v>104</v>
      </c>
      <c r="E29" s="45">
        <f>E25/E28</f>
        <v>13425</v>
      </c>
    </row>
    <row r="30" spans="2:6" ht="19.5" thickBot="1" x14ac:dyDescent="0.3">
      <c r="B30" s="436"/>
      <c r="C30" s="441"/>
      <c r="D30" s="20" t="s">
        <v>105</v>
      </c>
      <c r="E30" s="46" t="e">
        <f>AVERAGE(payesh!E136:BU136)</f>
        <v>#DIV/0!</v>
      </c>
    </row>
    <row r="31" spans="2:6" ht="18" customHeight="1" x14ac:dyDescent="0.25">
      <c r="B31" s="436"/>
      <c r="C31" s="442" t="s">
        <v>189</v>
      </c>
      <c r="D31" s="18" t="s">
        <v>190</v>
      </c>
      <c r="E31" s="43">
        <f>COUNT(payesh!E99:BU99)</f>
        <v>0</v>
      </c>
    </row>
    <row r="32" spans="2:6" x14ac:dyDescent="0.25">
      <c r="B32" s="436"/>
      <c r="C32" s="440"/>
      <c r="D32" s="19" t="s">
        <v>188</v>
      </c>
      <c r="E32" s="44">
        <f>SUM(payesh!E99:BU99)/1000</f>
        <v>0</v>
      </c>
    </row>
    <row r="33" spans="2:14" x14ac:dyDescent="0.25">
      <c r="B33" s="436"/>
      <c r="C33" s="440"/>
      <c r="D33" s="19" t="s">
        <v>191</v>
      </c>
      <c r="E33" s="44" t="e">
        <f>AVERAGE(payesh!E102:BU102)</f>
        <v>#DIV/0!</v>
      </c>
    </row>
    <row r="34" spans="2:14" ht="28.5" x14ac:dyDescent="0.25">
      <c r="B34" s="436"/>
      <c r="C34" s="440" t="s">
        <v>189</v>
      </c>
      <c r="D34" s="19" t="s">
        <v>102</v>
      </c>
      <c r="E34" s="44" t="e">
        <f>AVERAGE(payesh!E103:BU103)</f>
        <v>#DIV/0!</v>
      </c>
    </row>
    <row r="35" spans="2:14" x14ac:dyDescent="0.25">
      <c r="B35" s="436"/>
      <c r="C35" s="440"/>
      <c r="D35" s="19" t="s">
        <v>192</v>
      </c>
      <c r="E35" s="44">
        <f>SUM(payesh!E104:BU104)</f>
        <v>0</v>
      </c>
      <c r="N35" s="47"/>
    </row>
    <row r="36" spans="2:14" x14ac:dyDescent="0.25">
      <c r="B36" s="436"/>
      <c r="C36" s="440"/>
      <c r="D36" s="19" t="s">
        <v>193</v>
      </c>
      <c r="E36" s="45" t="e">
        <f>E32/E35</f>
        <v>#DIV/0!</v>
      </c>
    </row>
    <row r="37" spans="2:14" ht="19.5" thickBot="1" x14ac:dyDescent="0.3">
      <c r="B37" s="436"/>
      <c r="C37" s="441"/>
      <c r="D37" s="21" t="s">
        <v>105</v>
      </c>
      <c r="E37" s="46" t="e">
        <f>AVERAGE(payesh!E140:BU140)</f>
        <v>#DIV/0!</v>
      </c>
    </row>
    <row r="38" spans="2:14" ht="28.5" x14ac:dyDescent="0.25">
      <c r="B38" s="436"/>
      <c r="C38" s="442" t="s">
        <v>194</v>
      </c>
      <c r="D38" s="22" t="s">
        <v>195</v>
      </c>
      <c r="E38" s="48">
        <f>COUNT(payesh!E112:BU112,payesh!E126:BU126)</f>
        <v>0</v>
      </c>
    </row>
    <row r="39" spans="2:14" x14ac:dyDescent="0.25">
      <c r="B39" s="436"/>
      <c r="C39" s="440"/>
      <c r="D39" s="19" t="s">
        <v>188</v>
      </c>
      <c r="E39" s="44">
        <f>SUM(payesh!E112:BU112,payesh!E126:BU126)/1000</f>
        <v>0</v>
      </c>
    </row>
    <row r="40" spans="2:14" ht="28.5" x14ac:dyDescent="0.25">
      <c r="B40" s="436"/>
      <c r="C40" s="440"/>
      <c r="D40" s="19" t="s">
        <v>196</v>
      </c>
      <c r="E40" s="44" t="e">
        <f>AVERAGE(payesh!E115:BU115,payesh!E129:BU129)</f>
        <v>#DIV/0!</v>
      </c>
    </row>
    <row r="41" spans="2:14" ht="28.5" x14ac:dyDescent="0.25">
      <c r="B41" s="436"/>
      <c r="C41" s="440" t="s">
        <v>194</v>
      </c>
      <c r="D41" s="19" t="s">
        <v>102</v>
      </c>
      <c r="E41" s="44" t="e">
        <f>AVERAGE(payesh!E116:BU116,payesh!E129:BU129)</f>
        <v>#DIV/0!</v>
      </c>
    </row>
    <row r="42" spans="2:14" ht="28.5" x14ac:dyDescent="0.25">
      <c r="B42" s="436"/>
      <c r="C42" s="440"/>
      <c r="D42" s="19" t="s">
        <v>197</v>
      </c>
      <c r="E42" s="44">
        <f>SUM(payesh!E117:BU117,payesh!E130:BU130)</f>
        <v>0</v>
      </c>
    </row>
    <row r="43" spans="2:14" x14ac:dyDescent="0.25">
      <c r="B43" s="436"/>
      <c r="C43" s="440"/>
      <c r="D43" s="19" t="s">
        <v>198</v>
      </c>
      <c r="E43" s="44" t="e">
        <f>E39/E42</f>
        <v>#DIV/0!</v>
      </c>
    </row>
    <row r="44" spans="2:14" ht="19.5" thickBot="1" x14ac:dyDescent="0.3">
      <c r="B44" s="436"/>
      <c r="C44" s="441"/>
      <c r="D44" s="21" t="s">
        <v>105</v>
      </c>
      <c r="E44" s="46" t="e">
        <f>AVERAGE(payesh!E144:BU144)</f>
        <v>#DIV/0!</v>
      </c>
    </row>
    <row r="45" spans="2:14" x14ac:dyDescent="0.25">
      <c r="B45" s="436"/>
      <c r="C45" s="443" t="s">
        <v>199</v>
      </c>
      <c r="D45" s="23" t="s">
        <v>200</v>
      </c>
      <c r="E45" s="48">
        <f>E39+E32+E25</f>
        <v>2685000</v>
      </c>
    </row>
    <row r="46" spans="2:14" ht="19.5" thickBot="1" x14ac:dyDescent="0.3">
      <c r="B46" s="437"/>
      <c r="C46" s="444"/>
      <c r="D46" s="24" t="s">
        <v>105</v>
      </c>
      <c r="E46" s="46" t="e">
        <f>AVERAGE(E44:E44,E37,E30)</f>
        <v>#DIV/0!</v>
      </c>
    </row>
    <row r="47" spans="2:14" ht="18.75" customHeight="1" x14ac:dyDescent="0.25">
      <c r="B47" s="402" t="s">
        <v>201</v>
      </c>
      <c r="C47" s="403"/>
      <c r="D47" s="25" t="s">
        <v>202</v>
      </c>
      <c r="E47" s="49">
        <f>COUNTIF(payesh!E8:BU8,"غیرفعال")</f>
        <v>0</v>
      </c>
    </row>
    <row r="48" spans="2:14" x14ac:dyDescent="0.25">
      <c r="B48" s="404"/>
      <c r="C48" s="405"/>
      <c r="D48" s="26" t="s">
        <v>203</v>
      </c>
      <c r="E48" s="50">
        <f>SUMIF(payesh!E8:BU8,"غیرفعال",payesh!E22:BU22)</f>
        <v>0</v>
      </c>
    </row>
    <row r="49" spans="2:5" x14ac:dyDescent="0.25">
      <c r="B49" s="404"/>
      <c r="C49" s="405"/>
      <c r="D49" s="26" t="s">
        <v>204</v>
      </c>
      <c r="E49" s="50">
        <f>SUMIF(payesh!E8:BU8,"غیرفعال",payesh!E62:BU62)/1000</f>
        <v>0</v>
      </c>
    </row>
    <row r="50" spans="2:5" x14ac:dyDescent="0.25">
      <c r="B50" s="404"/>
      <c r="C50" s="405"/>
      <c r="D50" s="26" t="s">
        <v>205</v>
      </c>
      <c r="E50" s="50">
        <f>SUMIF(payesh!E8:BU8,"غیرفعال",payesh!E68:BU68)</f>
        <v>0</v>
      </c>
    </row>
    <row r="51" spans="2:5" x14ac:dyDescent="0.25">
      <c r="B51" s="404"/>
      <c r="C51" s="405"/>
      <c r="D51" s="26" t="s">
        <v>206</v>
      </c>
      <c r="E51" s="50">
        <f>SUMIF(payesh!E8:BU8,"غیرفعال",payesh!E67:BU67)/1000</f>
        <v>0</v>
      </c>
    </row>
    <row r="52" spans="2:5" x14ac:dyDescent="0.25">
      <c r="B52" s="404"/>
      <c r="C52" s="405"/>
      <c r="D52" s="26" t="s">
        <v>207</v>
      </c>
      <c r="E52" s="50">
        <f>SUMIF(payesh!E8:BU8,"غیرفعال",payesh!E82:BU82)/1000</f>
        <v>0</v>
      </c>
    </row>
    <row r="53" spans="2:5" ht="19.5" thickBot="1" x14ac:dyDescent="0.3">
      <c r="B53" s="406"/>
      <c r="C53" s="407"/>
      <c r="D53" s="27" t="s">
        <v>105</v>
      </c>
      <c r="E53" s="51" t="e">
        <f>AVERAGEIF(payesh!E8:BU8,"غیرفعال",payesh!E136:BU136)</f>
        <v>#DIV/0!</v>
      </c>
    </row>
    <row r="54" spans="2:5" x14ac:dyDescent="0.25">
      <c r="B54" s="408" t="s">
        <v>208</v>
      </c>
      <c r="C54" s="409"/>
      <c r="D54" s="28" t="s">
        <v>209</v>
      </c>
      <c r="E54" s="52"/>
    </row>
    <row r="55" spans="2:5" x14ac:dyDescent="0.25">
      <c r="B55" s="410"/>
      <c r="C55" s="411"/>
      <c r="D55" s="29" t="s">
        <v>210</v>
      </c>
      <c r="E55" s="53"/>
    </row>
    <row r="56" spans="2:5" x14ac:dyDescent="0.25">
      <c r="B56" s="410"/>
      <c r="C56" s="411"/>
      <c r="D56" s="29" t="s">
        <v>211</v>
      </c>
      <c r="E56" s="53"/>
    </row>
    <row r="57" spans="2:5" x14ac:dyDescent="0.25">
      <c r="B57" s="410"/>
      <c r="C57" s="411"/>
      <c r="D57" s="30" t="s">
        <v>212</v>
      </c>
      <c r="E57" s="53"/>
    </row>
    <row r="58" spans="2:5" x14ac:dyDescent="0.25">
      <c r="B58" s="410"/>
      <c r="C58" s="411"/>
      <c r="D58" s="30" t="s">
        <v>213</v>
      </c>
      <c r="E58" s="53"/>
    </row>
    <row r="59" spans="2:5" x14ac:dyDescent="0.25">
      <c r="B59" s="410"/>
      <c r="C59" s="411"/>
      <c r="D59" s="30" t="s">
        <v>214</v>
      </c>
      <c r="E59" s="53"/>
    </row>
    <row r="60" spans="2:5" x14ac:dyDescent="0.25">
      <c r="B60" s="410"/>
      <c r="C60" s="411"/>
      <c r="D60" s="29" t="s">
        <v>215</v>
      </c>
      <c r="E60" s="53"/>
    </row>
    <row r="61" spans="2:5" x14ac:dyDescent="0.25">
      <c r="B61" s="410"/>
      <c r="C61" s="411"/>
      <c r="D61" s="29" t="s">
        <v>216</v>
      </c>
      <c r="E61" s="53"/>
    </row>
    <row r="62" spans="2:5" x14ac:dyDescent="0.25">
      <c r="B62" s="410"/>
      <c r="C62" s="411"/>
      <c r="D62" s="29" t="s">
        <v>217</v>
      </c>
      <c r="E62" s="53"/>
    </row>
    <row r="63" spans="2:5" ht="19.5" thickBot="1" x14ac:dyDescent="0.3">
      <c r="B63" s="412"/>
      <c r="C63" s="413"/>
      <c r="D63" s="31" t="s">
        <v>218</v>
      </c>
      <c r="E63" s="54"/>
    </row>
  </sheetData>
  <sheetProtection algorithmName="SHA-512" hashValue="oiNw/sDUFsqAOoEqHz05iiDVZynmOyt4aoieyAGh7ZPoxRKhQ0G4rztoE6/E+/ci+pJxVDzfS1rwmePfbDes3w==" saltValue="/iIIU8mDlvv6VFTY/92YE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2"/>
  <sheetViews>
    <sheetView rightToLeft="1" workbookViewId="0">
      <selection activeCell="F9" sqref="F9"/>
    </sheetView>
  </sheetViews>
  <sheetFormatPr defaultRowHeight="17.25" x14ac:dyDescent="0.25"/>
  <cols>
    <col min="1" max="1" width="2.42578125" style="4" customWidth="1"/>
    <col min="2" max="2" width="11.85546875" style="4" customWidth="1"/>
    <col min="3" max="3" width="13" style="4" customWidth="1"/>
    <col min="4" max="6" width="9.140625" style="4"/>
    <col min="7" max="7" width="18.7109375" style="4" customWidth="1"/>
    <col min="8" max="11" width="9.140625" style="4"/>
    <col min="12" max="12" width="17.85546875" style="4" customWidth="1"/>
    <col min="13" max="13" width="13.85546875" style="4" customWidth="1"/>
    <col min="14" max="17" width="9.140625" style="4"/>
    <col min="18" max="18" width="15.140625" style="4" customWidth="1"/>
    <col min="19" max="19" width="14" style="4" customWidth="1"/>
    <col min="20" max="16384" width="9.140625" style="4"/>
  </cols>
  <sheetData>
    <row r="2" spans="2:20" ht="18" thickBot="1" x14ac:dyDescent="0.3"/>
    <row r="3" spans="2:20" ht="19.5" thickBot="1" x14ac:dyDescent="0.3">
      <c r="B3" s="204" t="s">
        <v>71</v>
      </c>
      <c r="C3" s="205" t="s">
        <v>33</v>
      </c>
      <c r="D3" s="206" t="s">
        <v>202</v>
      </c>
      <c r="G3" s="69" t="s">
        <v>89</v>
      </c>
      <c r="H3" s="70" t="s">
        <v>202</v>
      </c>
    </row>
    <row r="4" spans="2:20" ht="18.75" thickBot="1" x14ac:dyDescent="0.3">
      <c r="B4" s="76">
        <v>1</v>
      </c>
      <c r="C4" s="77" t="s">
        <v>439</v>
      </c>
      <c r="D4" s="67">
        <f>COUNTIF(payesh!$E$5:$BU$5,"حسن آباد")</f>
        <v>2</v>
      </c>
      <c r="E4" s="80"/>
      <c r="G4" s="71" t="s">
        <v>236</v>
      </c>
      <c r="H4" s="72">
        <f>COUNTIF($D$4:$D$43,"1")</f>
        <v>11</v>
      </c>
      <c r="K4" s="210" t="s">
        <v>71</v>
      </c>
      <c r="L4" s="211" t="s">
        <v>10</v>
      </c>
      <c r="M4" s="212" t="s">
        <v>425</v>
      </c>
      <c r="N4" s="213" t="s">
        <v>426</v>
      </c>
      <c r="Q4" s="210" t="s">
        <v>71</v>
      </c>
      <c r="R4" s="211" t="s">
        <v>219</v>
      </c>
      <c r="S4" s="211" t="s">
        <v>425</v>
      </c>
      <c r="T4" s="213" t="s">
        <v>202</v>
      </c>
    </row>
    <row r="5" spans="2:20" ht="18" x14ac:dyDescent="0.25">
      <c r="B5" s="68">
        <v>2</v>
      </c>
      <c r="C5" s="75" t="s">
        <v>440</v>
      </c>
      <c r="D5" s="65">
        <f>COUNTIF(payesh!$E$5:$BU$5,"توربه ریز")</f>
        <v>2</v>
      </c>
      <c r="E5" s="80"/>
      <c r="G5" s="57" t="s">
        <v>237</v>
      </c>
      <c r="H5" s="73">
        <f>COUNTIF($D$4:$D$43,"2")</f>
        <v>11</v>
      </c>
      <c r="K5" s="214">
        <v>1</v>
      </c>
      <c r="L5" s="215" t="s">
        <v>516</v>
      </c>
      <c r="M5" s="283">
        <v>9189775528</v>
      </c>
      <c r="N5" s="72">
        <f>COUNTIF(payesh!$E$13:$BU$13,"پرستو فعله گری")</f>
        <v>17</v>
      </c>
      <c r="Q5" s="214">
        <v>1</v>
      </c>
      <c r="R5" s="215" t="s">
        <v>516</v>
      </c>
      <c r="S5" s="283">
        <v>9189775528</v>
      </c>
      <c r="T5" s="72">
        <f>COUNTIF(payesh!$E$11:$BU$11,"پرستو فعله گری")</f>
        <v>48</v>
      </c>
    </row>
    <row r="6" spans="2:20" ht="18" x14ac:dyDescent="0.25">
      <c r="B6" s="68">
        <v>3</v>
      </c>
      <c r="C6" s="75" t="s">
        <v>441</v>
      </c>
      <c r="D6" s="65">
        <f>COUNTIF(payesh!$E$5:$BU$5,"عباسجوب")</f>
        <v>3</v>
      </c>
      <c r="E6" s="80"/>
      <c r="G6" s="57" t="s">
        <v>238</v>
      </c>
      <c r="H6" s="73">
        <f>COUNTIF($D$4:$D$43,"3")</f>
        <v>3</v>
      </c>
      <c r="K6" s="216">
        <v>2</v>
      </c>
      <c r="L6" s="217" t="s">
        <v>517</v>
      </c>
      <c r="M6" s="284">
        <v>9366393865</v>
      </c>
      <c r="N6" s="73">
        <f>COUNTIF(payesh!$E$13:$BU$13,"نسرین زارعی")</f>
        <v>16</v>
      </c>
      <c r="Q6" s="216">
        <v>2</v>
      </c>
      <c r="R6" s="217"/>
      <c r="S6" s="284"/>
      <c r="T6" s="73">
        <f>COUNTIF(payesh!$E$11:$BU$11,"نام")</f>
        <v>0</v>
      </c>
    </row>
    <row r="7" spans="2:20" ht="18" x14ac:dyDescent="0.25">
      <c r="B7" s="68">
        <v>4</v>
      </c>
      <c r="C7" s="75" t="s">
        <v>442</v>
      </c>
      <c r="D7" s="65">
        <f>COUNTIF(payesh!$E$5:$BU$5,"میرکی")</f>
        <v>2</v>
      </c>
      <c r="E7" s="80"/>
      <c r="G7" s="57" t="s">
        <v>239</v>
      </c>
      <c r="H7" s="73">
        <f>COUNTIF($D$4:$D$43,"4")</f>
        <v>0</v>
      </c>
      <c r="K7" s="216">
        <v>3</v>
      </c>
      <c r="L7" s="217" t="s">
        <v>518</v>
      </c>
      <c r="M7" s="284">
        <v>9180136771</v>
      </c>
      <c r="N7" s="73">
        <f>COUNTIF(payesh!$E$13:$BU$13,"سارا عزیزی")</f>
        <v>0</v>
      </c>
      <c r="Q7" s="216">
        <v>3</v>
      </c>
      <c r="R7" s="217"/>
      <c r="S7" s="284"/>
      <c r="T7" s="73">
        <f>COUNTIF(payesh!$E$11:$BU$11,"نام")</f>
        <v>0</v>
      </c>
    </row>
    <row r="8" spans="2:20" ht="18" x14ac:dyDescent="0.25">
      <c r="B8" s="68">
        <v>5</v>
      </c>
      <c r="C8" s="75" t="s">
        <v>443</v>
      </c>
      <c r="D8" s="65">
        <f>COUNTIF(payesh!$E$5:$BU$5,"علی آباد لوچ")</f>
        <v>1</v>
      </c>
      <c r="E8" s="80"/>
      <c r="G8" s="57" t="s">
        <v>240</v>
      </c>
      <c r="H8" s="73">
        <f>COUNTIF($D$4:$D$43,"5")</f>
        <v>0</v>
      </c>
      <c r="K8" s="216">
        <v>4</v>
      </c>
      <c r="L8" s="217" t="s">
        <v>519</v>
      </c>
      <c r="M8" s="284">
        <v>9182838201</v>
      </c>
      <c r="N8" s="73">
        <f>COUNTIF(payesh!$E$13:$BU$13,"سوسن خوشنواز")</f>
        <v>15</v>
      </c>
      <c r="Q8" s="216">
        <v>4</v>
      </c>
      <c r="R8" s="217"/>
      <c r="S8" s="284"/>
      <c r="T8" s="73">
        <f>COUNTIF(payesh!$E$11:$BU$11,"نام")</f>
        <v>0</v>
      </c>
    </row>
    <row r="9" spans="2:20" ht="18.75" thickBot="1" x14ac:dyDescent="0.3">
      <c r="B9" s="68">
        <v>6</v>
      </c>
      <c r="C9" s="75" t="s">
        <v>444</v>
      </c>
      <c r="D9" s="65">
        <f>COUNTIF(payesh!$E$5:$BU$5,"سراب حاجی پمق")</f>
        <v>3</v>
      </c>
      <c r="E9" s="80"/>
      <c r="G9" s="57" t="s">
        <v>241</v>
      </c>
      <c r="H9" s="73">
        <f>COUNTIF($D$4:$D$43,"6")</f>
        <v>1</v>
      </c>
      <c r="K9" s="216">
        <v>5</v>
      </c>
      <c r="L9" s="217"/>
      <c r="M9" s="284"/>
      <c r="N9" s="73">
        <f>COUNTIF(payesh!$E$13:$BU$13,"نام")</f>
        <v>0</v>
      </c>
      <c r="Q9" s="218">
        <v>5</v>
      </c>
      <c r="R9" s="219"/>
      <c r="S9" s="285"/>
      <c r="T9" s="74">
        <f>COUNTIF(payesh!$E$11:$BU$11,"نام")</f>
        <v>0</v>
      </c>
    </row>
    <row r="10" spans="2:20" ht="18.75" thickBot="1" x14ac:dyDescent="0.3">
      <c r="B10" s="68">
        <v>7</v>
      </c>
      <c r="C10" s="75" t="s">
        <v>445</v>
      </c>
      <c r="D10" s="65">
        <f>COUNTIF(payesh!$E$5:$BU$5,"آلی پینک")</f>
        <v>1</v>
      </c>
      <c r="E10" s="80"/>
      <c r="G10" s="57" t="s">
        <v>242</v>
      </c>
      <c r="H10" s="73">
        <f>COUNTIF($D$4:$D$43,"7")</f>
        <v>0</v>
      </c>
      <c r="K10" s="216">
        <v>6</v>
      </c>
      <c r="L10" s="217"/>
      <c r="M10" s="284"/>
      <c r="N10" s="73">
        <f>COUNTIF(payesh!$E$13:$BU$13,"نام")</f>
        <v>0</v>
      </c>
      <c r="Q10" s="445" t="s">
        <v>106</v>
      </c>
      <c r="R10" s="446"/>
      <c r="S10" s="446"/>
      <c r="T10" s="221">
        <f>SUM(T5:T9)</f>
        <v>48</v>
      </c>
    </row>
    <row r="11" spans="2:20" ht="18" x14ac:dyDescent="0.25">
      <c r="B11" s="68">
        <v>8</v>
      </c>
      <c r="C11" s="75" t="s">
        <v>446</v>
      </c>
      <c r="D11" s="65">
        <f>COUNTIF(payesh!$E$5:$BU$5,"هلیز آباد")</f>
        <v>1</v>
      </c>
      <c r="E11" s="80"/>
      <c r="G11" s="57" t="s">
        <v>243</v>
      </c>
      <c r="H11" s="73">
        <f>COUNTIF($D$4:$D$43,"8")</f>
        <v>0</v>
      </c>
      <c r="K11" s="216">
        <v>7</v>
      </c>
      <c r="L11" s="217"/>
      <c r="M11" s="284"/>
      <c r="N11" s="73">
        <f>COUNTIF(payesh!$E$13:$BU$13,"نام")</f>
        <v>0</v>
      </c>
    </row>
    <row r="12" spans="2:20" ht="18.75" thickBot="1" x14ac:dyDescent="0.3">
      <c r="B12" s="68">
        <v>9</v>
      </c>
      <c r="C12" s="75" t="s">
        <v>447</v>
      </c>
      <c r="D12" s="65">
        <f>COUNTIF(payesh!$E$5:$BU$5,"تاته رشید")</f>
        <v>1</v>
      </c>
      <c r="E12" s="80"/>
      <c r="G12" s="57" t="s">
        <v>244</v>
      </c>
      <c r="H12" s="73">
        <f>COUNTIF($D$4:$D$43,"9")</f>
        <v>0</v>
      </c>
      <c r="K12" s="216">
        <v>8</v>
      </c>
      <c r="L12" s="217"/>
      <c r="M12" s="284"/>
      <c r="N12" s="73">
        <f>COUNTIF(payesh!$E$13:$BU$13,"نام")</f>
        <v>0</v>
      </c>
    </row>
    <row r="13" spans="2:20" ht="18.75" thickBot="1" x14ac:dyDescent="0.3">
      <c r="B13" s="68">
        <v>10</v>
      </c>
      <c r="C13" s="75" t="s">
        <v>448</v>
      </c>
      <c r="D13" s="65">
        <f>COUNTIF(payesh!$E$5:$BU$5,"تازه آباد قروچای")</f>
        <v>2</v>
      </c>
      <c r="E13" s="80"/>
      <c r="G13" s="57" t="s">
        <v>245</v>
      </c>
      <c r="H13" s="73">
        <f>COUNTIF($D$4:$D$43,"10")</f>
        <v>0</v>
      </c>
      <c r="K13" s="216">
        <v>9</v>
      </c>
      <c r="L13" s="217"/>
      <c r="M13" s="284"/>
      <c r="N13" s="73">
        <f>COUNTIF(payesh!$E$13:$BU$13,"نام")</f>
        <v>0</v>
      </c>
      <c r="Q13" s="210" t="s">
        <v>71</v>
      </c>
      <c r="R13" s="211" t="s">
        <v>716</v>
      </c>
      <c r="S13" s="213" t="s">
        <v>202</v>
      </c>
    </row>
    <row r="14" spans="2:20" ht="18" x14ac:dyDescent="0.25">
      <c r="B14" s="68">
        <v>11</v>
      </c>
      <c r="C14" s="75" t="s">
        <v>449</v>
      </c>
      <c r="D14" s="65">
        <f>COUNTIF(payesh!$E$5:$BU$5,"کرگ آباد")</f>
        <v>0</v>
      </c>
      <c r="E14" s="80"/>
      <c r="G14" s="57" t="s">
        <v>246</v>
      </c>
      <c r="H14" s="73">
        <f>COUNTIF($D$4:$D$43,"11")</f>
        <v>0</v>
      </c>
      <c r="K14" s="216">
        <v>10</v>
      </c>
      <c r="L14" s="217"/>
      <c r="M14" s="284"/>
      <c r="N14" s="73">
        <f>COUNTIF(payesh!$E$13:$BU$13,"نام")</f>
        <v>0</v>
      </c>
      <c r="Q14" s="214">
        <v>1</v>
      </c>
      <c r="R14" s="283" t="s">
        <v>704</v>
      </c>
      <c r="S14" s="72">
        <f>COUNTIF(payesh!$E$80:$BU$80,"مرکزی")</f>
        <v>18</v>
      </c>
    </row>
    <row r="15" spans="2:20" ht="18" x14ac:dyDescent="0.25">
      <c r="B15" s="68">
        <v>12</v>
      </c>
      <c r="C15" s="75" t="s">
        <v>450</v>
      </c>
      <c r="D15" s="65">
        <f>COUNTIF(payesh!$E$5:$BU$5,"قروچای")</f>
        <v>6</v>
      </c>
      <c r="E15" s="80"/>
      <c r="G15" s="57" t="s">
        <v>247</v>
      </c>
      <c r="H15" s="73">
        <f>COUNTIF($D$4:$D$43,"12")</f>
        <v>0</v>
      </c>
      <c r="K15" s="216">
        <v>11</v>
      </c>
      <c r="L15" s="217"/>
      <c r="M15" s="284"/>
      <c r="N15" s="73">
        <f>COUNTIF(payesh!$E$13:$BU$13,"نام")</f>
        <v>0</v>
      </c>
      <c r="Q15" s="216">
        <v>2</v>
      </c>
      <c r="R15" s="284" t="s">
        <v>450</v>
      </c>
      <c r="S15" s="73">
        <f>COUNTIF(payesh!$E$80:$BU$80,"قروچای")</f>
        <v>17</v>
      </c>
    </row>
    <row r="16" spans="2:20" ht="18" x14ac:dyDescent="0.25">
      <c r="B16" s="68">
        <v>13</v>
      </c>
      <c r="C16" s="75" t="s">
        <v>451</v>
      </c>
      <c r="D16" s="65">
        <f>COUNTIF(payesh!$E$5:$BU$5,"نیاز")</f>
        <v>1</v>
      </c>
      <c r="E16" s="80"/>
      <c r="G16" s="57" t="s">
        <v>248</v>
      </c>
      <c r="H16" s="73">
        <f>COUNTIF($D$4:$D$43,"13")</f>
        <v>0</v>
      </c>
      <c r="K16" s="216">
        <v>12</v>
      </c>
      <c r="L16" s="217"/>
      <c r="M16" s="284"/>
      <c r="N16" s="73">
        <f>COUNTIF(payesh!$E$13:$BU$13,"نام")</f>
        <v>0</v>
      </c>
      <c r="Q16" s="216">
        <v>3</v>
      </c>
      <c r="R16" s="284" t="s">
        <v>705</v>
      </c>
      <c r="S16" s="73">
        <f>COUNTIF(payesh!$E$80:$BU$80,"قروه مرکزی")</f>
        <v>3</v>
      </c>
    </row>
    <row r="17" spans="2:19" ht="18" x14ac:dyDescent="0.25">
      <c r="B17" s="68">
        <v>14</v>
      </c>
      <c r="C17" s="75" t="s">
        <v>452</v>
      </c>
      <c r="D17" s="65">
        <f>COUNTIF(payesh!$E$5:$BU$5,"کانی پهن")</f>
        <v>2</v>
      </c>
      <c r="E17" s="80"/>
      <c r="G17" s="57" t="s">
        <v>249</v>
      </c>
      <c r="H17" s="73">
        <f>COUNTIF($D$4:$D$43,"14")</f>
        <v>0</v>
      </c>
      <c r="K17" s="216">
        <v>13</v>
      </c>
      <c r="L17" s="217"/>
      <c r="M17" s="284"/>
      <c r="N17" s="73">
        <f>COUNTIF(payesh!$E$13:$BU$13,"نام")</f>
        <v>0</v>
      </c>
      <c r="Q17" s="216">
        <v>4</v>
      </c>
      <c r="R17" s="284" t="s">
        <v>706</v>
      </c>
      <c r="S17" s="73">
        <f>COUNTIF(payesh!$E$80:$BU$80,"مولوی کرد")</f>
        <v>11</v>
      </c>
    </row>
    <row r="18" spans="2:19" ht="18.75" thickBot="1" x14ac:dyDescent="0.3">
      <c r="B18" s="68">
        <v>15</v>
      </c>
      <c r="C18" s="75" t="s">
        <v>453</v>
      </c>
      <c r="D18" s="65">
        <f>COUNTIF(payesh!$E$5:$BU$5,"چقماق دره")</f>
        <v>2</v>
      </c>
      <c r="E18" s="80"/>
      <c r="G18" s="57" t="s">
        <v>250</v>
      </c>
      <c r="H18" s="73">
        <f>COUNTIF($D$4:$D$43,"15")</f>
        <v>0</v>
      </c>
      <c r="K18" s="216">
        <v>14</v>
      </c>
      <c r="L18" s="217"/>
      <c r="M18" s="284"/>
      <c r="N18" s="73">
        <f>COUNTIF(payesh!$E$13:$BU$13,"نام")</f>
        <v>0</v>
      </c>
      <c r="Q18" s="218">
        <v>5</v>
      </c>
      <c r="R18" s="285"/>
      <c r="S18" s="74">
        <f>COUNTIF(payesh!$E$80:$BU$80,"نام")</f>
        <v>0</v>
      </c>
    </row>
    <row r="19" spans="2:19" ht="18.75" thickBot="1" x14ac:dyDescent="0.3">
      <c r="B19" s="68">
        <v>16</v>
      </c>
      <c r="C19" s="75" t="s">
        <v>454</v>
      </c>
      <c r="D19" s="65">
        <f>COUNTIF(payesh!$E$5:$BU$5,"شانوره")</f>
        <v>3</v>
      </c>
      <c r="E19" s="80"/>
      <c r="G19" s="57" t="s">
        <v>251</v>
      </c>
      <c r="H19" s="73">
        <f>COUNTIF($D$4:$D$43,"16")</f>
        <v>0</v>
      </c>
      <c r="K19" s="218">
        <v>15</v>
      </c>
      <c r="L19" s="219"/>
      <c r="M19" s="285"/>
      <c r="N19" s="74">
        <f>COUNTIF(payesh!$E$13:$BU$13,"نام")</f>
        <v>0</v>
      </c>
      <c r="Q19" s="450" t="s">
        <v>106</v>
      </c>
      <c r="R19" s="451"/>
      <c r="S19" s="221">
        <f>SUM(S14:S18)</f>
        <v>49</v>
      </c>
    </row>
    <row r="20" spans="2:19" ht="19.5" thickBot="1" x14ac:dyDescent="0.3">
      <c r="B20" s="68">
        <v>17</v>
      </c>
      <c r="C20" s="75" t="s">
        <v>455</v>
      </c>
      <c r="D20" s="65">
        <f>COUNTIF(payesh!$E$5:$BU$5,"چاغر بلاغ")</f>
        <v>1</v>
      </c>
      <c r="E20" s="80"/>
      <c r="G20" s="57" t="s">
        <v>252</v>
      </c>
      <c r="H20" s="73">
        <f>COUNTIF($D$4:$D$43,"17")</f>
        <v>0</v>
      </c>
      <c r="K20" s="447" t="s">
        <v>106</v>
      </c>
      <c r="L20" s="448"/>
      <c r="M20" s="449"/>
      <c r="N20" s="220">
        <f>SUM(N5:N19)</f>
        <v>48</v>
      </c>
    </row>
    <row r="21" spans="2:19" ht="18" x14ac:dyDescent="0.25">
      <c r="B21" s="68">
        <v>18</v>
      </c>
      <c r="C21" s="75" t="s">
        <v>456</v>
      </c>
      <c r="D21" s="65">
        <f>COUNTIF(payesh!$E$5:$BU$5,"سراب شیخ حسن")</f>
        <v>2</v>
      </c>
      <c r="E21" s="80"/>
      <c r="G21" s="57" t="s">
        <v>253</v>
      </c>
      <c r="H21" s="73">
        <f>COUNTIF($D$4:$D$43,"18")</f>
        <v>0</v>
      </c>
    </row>
    <row r="22" spans="2:19" ht="18" x14ac:dyDescent="0.25">
      <c r="B22" s="68">
        <v>19</v>
      </c>
      <c r="C22" s="75" t="s">
        <v>457</v>
      </c>
      <c r="D22" s="65">
        <f>COUNTIF(payesh!$E$5:$BU$5,"قره بلاغ")</f>
        <v>2</v>
      </c>
      <c r="E22" s="80"/>
      <c r="G22" s="57" t="s">
        <v>254</v>
      </c>
      <c r="H22" s="73">
        <f>COUNTIF($D$4:$D$43,"19")</f>
        <v>0</v>
      </c>
    </row>
    <row r="23" spans="2:19" ht="18.75" thickBot="1" x14ac:dyDescent="0.3">
      <c r="B23" s="68">
        <v>20</v>
      </c>
      <c r="C23" s="75" t="s">
        <v>458</v>
      </c>
      <c r="D23" s="65">
        <f>COUNTIF(payesh!$E$5:$BU$5,"گرگانه")</f>
        <v>2</v>
      </c>
      <c r="E23" s="80"/>
      <c r="G23" s="58" t="s">
        <v>255</v>
      </c>
      <c r="H23" s="74">
        <f>COUNTIF($D$4:$D$43,"20")</f>
        <v>0</v>
      </c>
    </row>
    <row r="24" spans="2:19" ht="19.5" thickBot="1" x14ac:dyDescent="0.3">
      <c r="B24" s="68">
        <v>21</v>
      </c>
      <c r="C24" s="75" t="s">
        <v>459</v>
      </c>
      <c r="D24" s="65">
        <f>COUNTIF(payesh!$E$5:$BU$5,"ناصر آباد")</f>
        <v>2</v>
      </c>
      <c r="E24" s="80"/>
      <c r="G24" s="69" t="s">
        <v>106</v>
      </c>
      <c r="H24" s="70">
        <f>SUM(H4:H23)</f>
        <v>26</v>
      </c>
    </row>
    <row r="25" spans="2:19" ht="18" x14ac:dyDescent="0.25">
      <c r="B25" s="68">
        <v>22</v>
      </c>
      <c r="C25" s="75" t="s">
        <v>460</v>
      </c>
      <c r="D25" s="65">
        <f>COUNTIF(payesh!$E$5:$BU$5,"طهماسبقلی")</f>
        <v>1</v>
      </c>
      <c r="E25" s="80"/>
    </row>
    <row r="26" spans="2:19" ht="18" x14ac:dyDescent="0.25">
      <c r="B26" s="68">
        <v>23</v>
      </c>
      <c r="C26" s="75" t="s">
        <v>461</v>
      </c>
      <c r="D26" s="65">
        <f>COUNTIF(payesh!$E$5:$BU$5,"کاکوی سفلی")</f>
        <v>2</v>
      </c>
      <c r="E26" s="80"/>
    </row>
    <row r="27" spans="2:19" ht="18" x14ac:dyDescent="0.25">
      <c r="B27" s="68">
        <v>24</v>
      </c>
      <c r="C27" s="75" t="s">
        <v>462</v>
      </c>
      <c r="D27" s="65">
        <f>COUNTIF(payesh!$E$5:$BU$5,"قاضی جوب")</f>
        <v>1</v>
      </c>
      <c r="E27" s="80"/>
    </row>
    <row r="28" spans="2:19" ht="18" x14ac:dyDescent="0.25">
      <c r="B28" s="68">
        <v>25</v>
      </c>
      <c r="C28" s="75" t="s">
        <v>463</v>
      </c>
      <c r="D28" s="65">
        <f>COUNTIF(payesh!$E$5:$BU$5,"سرواله")</f>
        <v>1</v>
      </c>
      <c r="E28" s="80"/>
    </row>
    <row r="29" spans="2:19" ht="18" x14ac:dyDescent="0.25">
      <c r="B29" s="68">
        <v>26</v>
      </c>
      <c r="C29" s="75" t="s">
        <v>464</v>
      </c>
      <c r="D29" s="65">
        <f>COUNTIF(payesh!$E$5:$BU$5,"آرزند")</f>
        <v>1</v>
      </c>
      <c r="E29" s="80"/>
    </row>
    <row r="30" spans="2:19" ht="18" x14ac:dyDescent="0.25">
      <c r="B30" s="68">
        <v>27</v>
      </c>
      <c r="C30" s="75" t="s">
        <v>465</v>
      </c>
      <c r="D30" s="65">
        <f>COUNTIF(payesh!$E$5:$BU$5,"بلدستی")</f>
        <v>1</v>
      </c>
      <c r="E30" s="80"/>
    </row>
    <row r="31" spans="2:19" ht="18" x14ac:dyDescent="0.25">
      <c r="B31" s="68">
        <v>28</v>
      </c>
      <c r="C31" s="75"/>
      <c r="D31" s="65">
        <f>COUNTIF(payesh!$E$5:$BU$5,"نام")</f>
        <v>0</v>
      </c>
      <c r="E31" s="80"/>
    </row>
    <row r="32" spans="2:19" ht="18" x14ac:dyDescent="0.25">
      <c r="B32" s="68">
        <v>29</v>
      </c>
      <c r="C32" s="75"/>
      <c r="D32" s="65">
        <f>COUNTIF(payesh!$E$5:$BU$5,"نام")</f>
        <v>0</v>
      </c>
      <c r="E32" s="80"/>
    </row>
    <row r="33" spans="2:5" ht="18" x14ac:dyDescent="0.25">
      <c r="B33" s="68">
        <v>30</v>
      </c>
      <c r="C33" s="75"/>
      <c r="D33" s="65">
        <f>COUNTIF(payesh!$E$5:$BU$5,"نام")</f>
        <v>0</v>
      </c>
      <c r="E33" s="80"/>
    </row>
    <row r="34" spans="2:5" ht="18" x14ac:dyDescent="0.25">
      <c r="B34" s="68">
        <v>31</v>
      </c>
      <c r="C34" s="75"/>
      <c r="D34" s="65">
        <f>COUNTIF(payesh!$E$5:$BU$5,"نام")</f>
        <v>0</v>
      </c>
      <c r="E34" s="80"/>
    </row>
    <row r="35" spans="2:5" ht="18" x14ac:dyDescent="0.25">
      <c r="B35" s="68">
        <v>32</v>
      </c>
      <c r="C35" s="75"/>
      <c r="D35" s="65">
        <f>COUNTIF(payesh!$E$5:$BU$5,"نام")</f>
        <v>0</v>
      </c>
      <c r="E35" s="80"/>
    </row>
    <row r="36" spans="2:5" ht="18" x14ac:dyDescent="0.25">
      <c r="B36" s="68">
        <v>33</v>
      </c>
      <c r="C36" s="75"/>
      <c r="D36" s="65">
        <f>COUNTIF(payesh!$E$5:$BU$5,"نام")</f>
        <v>0</v>
      </c>
      <c r="E36" s="80"/>
    </row>
    <row r="37" spans="2:5" ht="18" x14ac:dyDescent="0.25">
      <c r="B37" s="68">
        <v>34</v>
      </c>
      <c r="C37" s="75"/>
      <c r="D37" s="65">
        <f>COUNTIF(payesh!$E$5:$BU$5,"نام")</f>
        <v>0</v>
      </c>
      <c r="E37" s="80"/>
    </row>
    <row r="38" spans="2:5" ht="18" x14ac:dyDescent="0.25">
      <c r="B38" s="68">
        <v>35</v>
      </c>
      <c r="C38" s="75"/>
      <c r="D38" s="65">
        <f>COUNTIF(payesh!$E$5:$BU$5,"نام")</f>
        <v>0</v>
      </c>
      <c r="E38" s="80"/>
    </row>
    <row r="39" spans="2:5" ht="18" x14ac:dyDescent="0.25">
      <c r="B39" s="68">
        <v>36</v>
      </c>
      <c r="C39" s="75"/>
      <c r="D39" s="65">
        <f>COUNTIF(payesh!$E$5:$BU$5,"نام")</f>
        <v>0</v>
      </c>
      <c r="E39" s="80"/>
    </row>
    <row r="40" spans="2:5" ht="18" x14ac:dyDescent="0.25">
      <c r="B40" s="68">
        <v>37</v>
      </c>
      <c r="C40" s="75"/>
      <c r="D40" s="65">
        <f>COUNTIF(payesh!$E$5:$BU$5,"نام")</f>
        <v>0</v>
      </c>
      <c r="E40" s="80"/>
    </row>
    <row r="41" spans="2:5" ht="18" x14ac:dyDescent="0.25">
      <c r="B41" s="68">
        <v>38</v>
      </c>
      <c r="C41" s="75"/>
      <c r="D41" s="65">
        <f>COUNTIF(payesh!$E$5:$BU$5,"نام")</f>
        <v>0</v>
      </c>
      <c r="E41" s="80"/>
    </row>
    <row r="42" spans="2:5" ht="18" x14ac:dyDescent="0.25">
      <c r="B42" s="68">
        <v>39</v>
      </c>
      <c r="C42" s="75"/>
      <c r="D42" s="65">
        <f>COUNTIF(payesh!$E$5:$BU$5,"نام")</f>
        <v>0</v>
      </c>
      <c r="E42" s="80"/>
    </row>
    <row r="43" spans="2:5" ht="18.75" thickBot="1" x14ac:dyDescent="0.3">
      <c r="B43" s="78">
        <v>40</v>
      </c>
      <c r="C43" s="79"/>
      <c r="D43" s="66">
        <f>COUNTIF(payesh!$E$5:$BU$5,"نام")</f>
        <v>0</v>
      </c>
      <c r="E43" s="80"/>
    </row>
    <row r="44" spans="2:5" ht="19.5" thickBot="1" x14ac:dyDescent="0.3">
      <c r="B44" s="207" t="s">
        <v>106</v>
      </c>
      <c r="C44" s="208">
        <f>SUM(D44:D44)</f>
        <v>48</v>
      </c>
      <c r="D44" s="209">
        <f>SUM(D4:D43)</f>
        <v>48</v>
      </c>
      <c r="E44" s="80"/>
    </row>
    <row r="45" spans="2:5" x14ac:dyDescent="0.25">
      <c r="E45" s="80"/>
    </row>
    <row r="46" spans="2:5" x14ac:dyDescent="0.25">
      <c r="E46" s="80"/>
    </row>
    <row r="47" spans="2:5" x14ac:dyDescent="0.25">
      <c r="E47" s="80"/>
    </row>
    <row r="48" spans="2:5" x14ac:dyDescent="0.25">
      <c r="E48" s="80"/>
    </row>
    <row r="49" spans="5:5" x14ac:dyDescent="0.25">
      <c r="E49" s="80"/>
    </row>
    <row r="50" spans="5:5" x14ac:dyDescent="0.25">
      <c r="E50" s="80"/>
    </row>
    <row r="51" spans="5:5" x14ac:dyDescent="0.25">
      <c r="E51" s="80"/>
    </row>
    <row r="52" spans="5:5" x14ac:dyDescent="0.25">
      <c r="E52" s="80"/>
    </row>
    <row r="53" spans="5:5" x14ac:dyDescent="0.25">
      <c r="E53" s="80"/>
    </row>
    <row r="54" spans="5:5" x14ac:dyDescent="0.25">
      <c r="E54" s="80"/>
    </row>
    <row r="55" spans="5:5" x14ac:dyDescent="0.25">
      <c r="E55" s="80"/>
    </row>
    <row r="56" spans="5:5" x14ac:dyDescent="0.25">
      <c r="E56" s="80"/>
    </row>
    <row r="57" spans="5:5" x14ac:dyDescent="0.25">
      <c r="E57" s="80"/>
    </row>
    <row r="58" spans="5:5" x14ac:dyDescent="0.25">
      <c r="E58" s="80"/>
    </row>
    <row r="59" spans="5:5" x14ac:dyDescent="0.25">
      <c r="E59" s="80"/>
    </row>
    <row r="60" spans="5:5" x14ac:dyDescent="0.25">
      <c r="E60" s="80"/>
    </row>
    <row r="61" spans="5:5" x14ac:dyDescent="0.25">
      <c r="E61" s="80"/>
    </row>
    <row r="62" spans="5:5" x14ac:dyDescent="0.25">
      <c r="E62" s="80"/>
    </row>
    <row r="63" spans="5:5" x14ac:dyDescent="0.25">
      <c r="E63" s="80"/>
    </row>
    <row r="64" spans="5:5" x14ac:dyDescent="0.25">
      <c r="E64" s="80"/>
    </row>
    <row r="65" spans="5:5" x14ac:dyDescent="0.25">
      <c r="E65" s="80"/>
    </row>
    <row r="66" spans="5:5" x14ac:dyDescent="0.25">
      <c r="E66" s="80"/>
    </row>
    <row r="67" spans="5:5" x14ac:dyDescent="0.25">
      <c r="E67" s="80"/>
    </row>
    <row r="68" spans="5:5" x14ac:dyDescent="0.25">
      <c r="E68" s="80"/>
    </row>
    <row r="69" spans="5:5" x14ac:dyDescent="0.25">
      <c r="E69" s="80"/>
    </row>
    <row r="70" spans="5:5" x14ac:dyDescent="0.25">
      <c r="E70" s="80"/>
    </row>
    <row r="71" spans="5:5" x14ac:dyDescent="0.25">
      <c r="E71" s="80"/>
    </row>
    <row r="72" spans="5:5" x14ac:dyDescent="0.25">
      <c r="E72" s="80"/>
    </row>
    <row r="73" spans="5:5" x14ac:dyDescent="0.25">
      <c r="E73" s="80"/>
    </row>
    <row r="74" spans="5:5" x14ac:dyDescent="0.25">
      <c r="E74" s="80"/>
    </row>
    <row r="75" spans="5:5" x14ac:dyDescent="0.25">
      <c r="E75" s="80"/>
    </row>
    <row r="76" spans="5:5" x14ac:dyDescent="0.25">
      <c r="E76" s="80"/>
    </row>
    <row r="77" spans="5:5" x14ac:dyDescent="0.25">
      <c r="E77" s="80"/>
    </row>
    <row r="78" spans="5:5" x14ac:dyDescent="0.25">
      <c r="E78" s="80"/>
    </row>
    <row r="79" spans="5:5" x14ac:dyDescent="0.25">
      <c r="E79" s="80"/>
    </row>
    <row r="80" spans="5:5" x14ac:dyDescent="0.25">
      <c r="E80" s="80"/>
    </row>
    <row r="81" spans="5:5" x14ac:dyDescent="0.25">
      <c r="E81" s="80"/>
    </row>
    <row r="82" spans="5:5" x14ac:dyDescent="0.25">
      <c r="E82" s="80"/>
    </row>
  </sheetData>
  <sheetProtection algorithmName="SHA-512" hashValue="7AhRxVEHNGHhkhjUy280uQfX6CHVSwAiqyq+lDTPmSVrTCXFwdherHKMEc9wW9sk+NzeNZqcRV4UrB55wiHcWw==" saltValue="OQJp7rPQQLnIajiIJ1mspg=="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43">
    <cfRule type="dataBar" priority="14">
      <dataBar>
        <cfvo type="min"/>
        <cfvo type="max"/>
        <color rgb="FFD6007B"/>
      </dataBar>
      <extLst>
        <ext xmlns:x14="http://schemas.microsoft.com/office/spreadsheetml/2009/9/main" uri="{B025F937-C7B1-47D3-B67F-A62EFF666E3E}">
          <x14:id>{AC7434DC-115B-43DA-8CD5-2966DC660970}</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{67029337-023D-4F87-A19C-FFA96D4A2129}</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D4:D43</xm:sqref>
        </x14:conditionalFormatting>
        <x14:conditionalFormatting xmlns:xm="http://schemas.microsoft.com/office/excel/2006/main">
          <x14:cfRule type="dataBar" id="{67029337-023D-4F87-A19C-FFA96D4A2129}">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84"/>
  <sheetViews>
    <sheetView rightToLeft="1" topLeftCell="A47" workbookViewId="0">
      <selection activeCell="L17" sqref="L1:N1048576"/>
    </sheetView>
  </sheetViews>
  <sheetFormatPr defaultRowHeight="18" x14ac:dyDescent="0.25"/>
  <cols>
    <col min="1" max="1" width="20.140625" style="1" customWidth="1"/>
    <col min="2" max="5" width="9.140625" style="1"/>
    <col min="6" max="6" width="12.42578125" style="1" customWidth="1"/>
    <col min="7" max="7" width="15.5703125" style="1" customWidth="1"/>
    <col min="8" max="8" width="15" style="1" customWidth="1"/>
    <col min="9" max="9" width="12.85546875" style="1" customWidth="1"/>
    <col min="10" max="10" width="15.42578125" style="1" customWidth="1"/>
    <col min="11" max="11" width="9.140625" style="1"/>
    <col min="12" max="14" width="15" style="1" customWidth="1"/>
    <col min="15" max="15" width="13" style="1" customWidth="1"/>
    <col min="16" max="16" width="18.5703125" style="1" customWidth="1"/>
    <col min="17" max="17" width="14" style="1" customWidth="1"/>
    <col min="18" max="16384" width="9.140625" style="1"/>
  </cols>
  <sheetData>
    <row r="3" spans="1:17" ht="18.75" thickBot="1" x14ac:dyDescent="0.3"/>
    <row r="4" spans="1:17" ht="19.5" thickBot="1" x14ac:dyDescent="0.5">
      <c r="A4" s="60" t="s">
        <v>229</v>
      </c>
      <c r="B4" s="63">
        <f>COUNTIF(J5:J84,"در مرحله افتتاح حساب")</f>
        <v>0</v>
      </c>
      <c r="D4" s="178" t="s">
        <v>71</v>
      </c>
      <c r="E4" s="179" t="s">
        <v>222</v>
      </c>
      <c r="F4" s="179" t="s">
        <v>223</v>
      </c>
      <c r="G4" s="179" t="s">
        <v>224</v>
      </c>
      <c r="H4" s="179" t="s">
        <v>225</v>
      </c>
      <c r="I4" s="179" t="s">
        <v>9</v>
      </c>
      <c r="J4" s="179" t="s">
        <v>226</v>
      </c>
      <c r="K4" s="179" t="s">
        <v>0</v>
      </c>
      <c r="L4" s="180" t="str">
        <f>payesh!D19</f>
        <v>نام گروه‌یار</v>
      </c>
      <c r="M4" s="180" t="str">
        <f>payesh!D20</f>
        <v>نام خزانه‌دار</v>
      </c>
      <c r="N4" s="180" t="str">
        <f>payesh!D21</f>
        <v>نام منشی</v>
      </c>
      <c r="O4" s="179" t="s">
        <v>227</v>
      </c>
      <c r="P4" s="179" t="s">
        <v>204</v>
      </c>
      <c r="Q4" s="181" t="s">
        <v>228</v>
      </c>
    </row>
    <row r="5" spans="1:17" ht="18.75" thickBot="1" x14ac:dyDescent="0.45">
      <c r="A5" s="61" t="s">
        <v>230</v>
      </c>
      <c r="B5" s="64">
        <f>COUNTIF(J5:J84,"تشکیل شده")</f>
        <v>45</v>
      </c>
      <c r="D5" s="177">
        <f>SHG!B4</f>
        <v>1</v>
      </c>
      <c r="E5" s="168" t="str">
        <f>SHG!C4</f>
        <v>کردستان</v>
      </c>
      <c r="F5" s="159" t="str">
        <f>SHG!D4</f>
        <v>دهگلان</v>
      </c>
      <c r="G5" s="159" t="str">
        <f>SHG!E4</f>
        <v>حسن آباد</v>
      </c>
      <c r="H5" s="160">
        <f>payesh!E15</f>
        <v>0</v>
      </c>
      <c r="I5" s="159" t="str">
        <f>SHG!F4</f>
        <v>باران</v>
      </c>
      <c r="J5" s="161" t="s">
        <v>715</v>
      </c>
      <c r="K5" s="159">
        <f>payesh!E22</f>
        <v>16</v>
      </c>
      <c r="L5" s="159" t="str">
        <f>SHG!P4</f>
        <v>انیسه کریمی</v>
      </c>
      <c r="M5" s="159" t="str">
        <f>SHG!Q4</f>
        <v>اسرین کریمی</v>
      </c>
      <c r="N5" s="159" t="str">
        <f>SHG!R4</f>
        <v>چینی خالدیان</v>
      </c>
      <c r="O5" s="160">
        <f>SHG!N4</f>
        <v>738867555</v>
      </c>
      <c r="P5" s="159">
        <f>payesh!E62</f>
        <v>35728000</v>
      </c>
      <c r="Q5" s="162">
        <f>payesh!E82</f>
        <v>200000000</v>
      </c>
    </row>
    <row r="6" spans="1:17" ht="18.75" thickBot="1" x14ac:dyDescent="0.45">
      <c r="A6" s="60" t="s">
        <v>231</v>
      </c>
      <c r="B6" s="63">
        <f>COUNTIF(J5:J84,"اعتبارسنجی شده")</f>
        <v>0</v>
      </c>
      <c r="D6" s="169">
        <f>SHG!B5</f>
        <v>2</v>
      </c>
      <c r="E6" s="171" t="str">
        <f>SHG!C5</f>
        <v>کردستان</v>
      </c>
      <c r="F6" s="172" t="str">
        <f>SHG!D5</f>
        <v>دهگلان</v>
      </c>
      <c r="G6" s="172" t="str">
        <f>SHG!E5</f>
        <v>توربه ریز</v>
      </c>
      <c r="H6" s="173">
        <f>payesh!F15</f>
        <v>0</v>
      </c>
      <c r="I6" s="172" t="str">
        <f>SHG!F5</f>
        <v>لیلاخ</v>
      </c>
      <c r="J6" s="174" t="s">
        <v>715</v>
      </c>
      <c r="K6" s="172">
        <f>payesh!F22</f>
        <v>13</v>
      </c>
      <c r="L6" s="172" t="str">
        <f>SHG!P5</f>
        <v>لیلا ویسی</v>
      </c>
      <c r="M6" s="172" t="str">
        <f>SHG!Q5</f>
        <v>فریده خالدیان</v>
      </c>
      <c r="N6" s="172" t="str">
        <f>SHG!R5</f>
        <v>ناهید مرادی</v>
      </c>
      <c r="O6" s="173">
        <f>SHG!N5</f>
        <v>755677563</v>
      </c>
      <c r="P6" s="172">
        <f>payesh!F62</f>
        <v>17789606</v>
      </c>
      <c r="Q6" s="175">
        <f>payesh!F82</f>
        <v>170000000</v>
      </c>
    </row>
    <row r="7" spans="1:17" ht="18.75" thickBot="1" x14ac:dyDescent="0.45">
      <c r="A7" s="61" t="s">
        <v>232</v>
      </c>
      <c r="B7" s="64">
        <f>COUNTIF(J5:J84,"مراحل بانکی")</f>
        <v>0</v>
      </c>
      <c r="D7" s="176" t="e">
        <f>SHG!B6</f>
        <v>#REF!</v>
      </c>
      <c r="E7" s="170" t="e">
        <f>SHG!C6</f>
        <v>#REF!</v>
      </c>
      <c r="F7" s="164" t="e">
        <f>SHG!D6</f>
        <v>#REF!</v>
      </c>
      <c r="G7" s="164" t="e">
        <f>SHG!E6</f>
        <v>#REF!</v>
      </c>
      <c r="H7" s="165" t="e">
        <f>payesh!#REF!</f>
        <v>#REF!</v>
      </c>
      <c r="I7" s="164" t="e">
        <f>SHG!F6</f>
        <v>#REF!</v>
      </c>
      <c r="J7" s="166" t="s">
        <v>715</v>
      </c>
      <c r="K7" s="164" t="e">
        <f>payesh!#REF!</f>
        <v>#REF!</v>
      </c>
      <c r="L7" s="164" t="e">
        <f>SHG!P6</f>
        <v>#REF!</v>
      </c>
      <c r="M7" s="164" t="e">
        <f>SHG!Q6</f>
        <v>#REF!</v>
      </c>
      <c r="N7" s="164" t="e">
        <f>SHG!R6</f>
        <v>#REF!</v>
      </c>
      <c r="O7" s="165" t="e">
        <f>SHG!N6</f>
        <v>#REF!</v>
      </c>
      <c r="P7" s="164" t="e">
        <f>payesh!#REF!</f>
        <v>#REF!</v>
      </c>
      <c r="Q7" s="167" t="e">
        <f>payesh!#REF!</f>
        <v>#REF!</v>
      </c>
    </row>
    <row r="8" spans="1:17" ht="18.75" thickBot="1" x14ac:dyDescent="0.45">
      <c r="A8" s="60" t="s">
        <v>233</v>
      </c>
      <c r="B8" s="63">
        <f>COUNTIF(J5:J84,"دریافت وام بانکی")</f>
        <v>15</v>
      </c>
      <c r="D8" s="169">
        <f>SHG!B7</f>
        <v>3</v>
      </c>
      <c r="E8" s="171" t="str">
        <f>SHG!C7</f>
        <v>کردستان</v>
      </c>
      <c r="F8" s="172" t="str">
        <f>SHG!D7</f>
        <v>دهگلان</v>
      </c>
      <c r="G8" s="172" t="str">
        <f>SHG!E7</f>
        <v>توربه ریز</v>
      </c>
      <c r="H8" s="173">
        <f>payesh!G15</f>
        <v>0</v>
      </c>
      <c r="I8" s="172" t="str">
        <f>SHG!F7</f>
        <v>یاس</v>
      </c>
      <c r="J8" s="174" t="s">
        <v>715</v>
      </c>
      <c r="K8" s="172">
        <f>payesh!G22</f>
        <v>18</v>
      </c>
      <c r="L8" s="172" t="str">
        <f>SHG!P7</f>
        <v>شیوا محمدی</v>
      </c>
      <c r="M8" s="172" t="str">
        <f>SHG!Q7</f>
        <v>کلثومه زارعی</v>
      </c>
      <c r="N8" s="172" t="str">
        <f>SHG!R7</f>
        <v>سمیرا خالدیان</v>
      </c>
      <c r="O8" s="173">
        <f>SHG!N7</f>
        <v>774444945</v>
      </c>
      <c r="P8" s="172">
        <f>payesh!G62</f>
        <v>23693632</v>
      </c>
      <c r="Q8" s="175">
        <f>payesh!G82</f>
        <v>235000000</v>
      </c>
    </row>
    <row r="9" spans="1:17" ht="18.75" thickBot="1" x14ac:dyDescent="0.45">
      <c r="A9" s="62" t="s">
        <v>106</v>
      </c>
      <c r="B9" s="59">
        <f>SUM(B4:B8)</f>
        <v>60</v>
      </c>
      <c r="D9" s="176">
        <f>SHG!B8</f>
        <v>4</v>
      </c>
      <c r="E9" s="170" t="str">
        <f>SHG!C8</f>
        <v>کردستان</v>
      </c>
      <c r="F9" s="164" t="str">
        <f>SHG!D8</f>
        <v>دهگلان</v>
      </c>
      <c r="G9" s="164" t="str">
        <f>SHG!E8</f>
        <v>عباسجوب</v>
      </c>
      <c r="H9" s="165">
        <f>payesh!H15</f>
        <v>0</v>
      </c>
      <c r="I9" s="164" t="str">
        <f>SHG!F8</f>
        <v>دانا</v>
      </c>
      <c r="J9" s="166" t="s">
        <v>715</v>
      </c>
      <c r="K9" s="164">
        <f>payesh!H22</f>
        <v>18</v>
      </c>
      <c r="L9" s="164" t="str">
        <f>SHG!P8</f>
        <v>خدیجه قادر مرزی</v>
      </c>
      <c r="M9" s="164" t="str">
        <f>SHG!Q8</f>
        <v>ثویبه مشیر پناهی</v>
      </c>
      <c r="N9" s="164" t="str">
        <f>SHG!R8</f>
        <v>فرهناز رضایی</v>
      </c>
      <c r="O9" s="165">
        <f>SHG!N8</f>
        <v>756390919</v>
      </c>
      <c r="P9" s="164">
        <f>payesh!H62</f>
        <v>27307505</v>
      </c>
      <c r="Q9" s="167">
        <f>payesh!H82</f>
        <v>235000000</v>
      </c>
    </row>
    <row r="10" spans="1:17" ht="18.75" thickBot="1" x14ac:dyDescent="0.45">
      <c r="D10" s="169">
        <f>SHG!B9</f>
        <v>5</v>
      </c>
      <c r="E10" s="171" t="str">
        <f>SHG!C9</f>
        <v>کردستان</v>
      </c>
      <c r="F10" s="172" t="str">
        <f>SHG!D9</f>
        <v>دهگلان</v>
      </c>
      <c r="G10" s="172" t="str">
        <f>SHG!E9</f>
        <v>عباسجوب</v>
      </c>
      <c r="H10" s="173">
        <f>payesh!I15</f>
        <v>0</v>
      </c>
      <c r="I10" s="172" t="str">
        <f>SHG!F9</f>
        <v>ئاوات</v>
      </c>
      <c r="J10" s="174" t="s">
        <v>715</v>
      </c>
      <c r="K10" s="172">
        <f>payesh!I22</f>
        <v>16</v>
      </c>
      <c r="L10" s="172" t="str">
        <f>SHG!P9</f>
        <v>حمیرا عباسجوبی</v>
      </c>
      <c r="M10" s="172" t="str">
        <f>SHG!Q9</f>
        <v>ذلیخا عباسجوبی</v>
      </c>
      <c r="N10" s="172" t="str">
        <f>SHG!R9</f>
        <v>فریبا مجیدی</v>
      </c>
      <c r="O10" s="173">
        <f>SHG!N9</f>
        <v>756634131</v>
      </c>
      <c r="P10" s="172">
        <f>payesh!I62</f>
        <v>21880741</v>
      </c>
      <c r="Q10" s="175">
        <f>payesh!I82</f>
        <v>225000000</v>
      </c>
    </row>
    <row r="11" spans="1:17" ht="18.75" thickBot="1" x14ac:dyDescent="0.45">
      <c r="D11" s="176" t="e">
        <f>SHG!B10</f>
        <v>#REF!</v>
      </c>
      <c r="E11" s="170" t="e">
        <f>SHG!C10</f>
        <v>#REF!</v>
      </c>
      <c r="F11" s="164" t="e">
        <f>SHG!D10</f>
        <v>#REF!</v>
      </c>
      <c r="G11" s="164" t="e">
        <f>SHG!E10</f>
        <v>#REF!</v>
      </c>
      <c r="H11" s="165" t="e">
        <f>payesh!#REF!</f>
        <v>#REF!</v>
      </c>
      <c r="I11" s="164" t="e">
        <f>SHG!F10</f>
        <v>#REF!</v>
      </c>
      <c r="J11" s="166" t="s">
        <v>715</v>
      </c>
      <c r="K11" s="164" t="e">
        <f>payesh!#REF!</f>
        <v>#REF!</v>
      </c>
      <c r="L11" s="164" t="e">
        <f>SHG!P10</f>
        <v>#REF!</v>
      </c>
      <c r="M11" s="164" t="e">
        <f>SHG!Q10</f>
        <v>#REF!</v>
      </c>
      <c r="N11" s="164" t="e">
        <f>SHG!R10</f>
        <v>#REF!</v>
      </c>
      <c r="O11" s="165" t="e">
        <f>SHG!N10</f>
        <v>#REF!</v>
      </c>
      <c r="P11" s="164" t="e">
        <f>payesh!#REF!</f>
        <v>#REF!</v>
      </c>
      <c r="Q11" s="167" t="e">
        <f>payesh!#REF!</f>
        <v>#REF!</v>
      </c>
    </row>
    <row r="12" spans="1:17" ht="18.75" thickBot="1" x14ac:dyDescent="0.45">
      <c r="D12" s="169">
        <f>SHG!B11</f>
        <v>6</v>
      </c>
      <c r="E12" s="171" t="str">
        <f>SHG!C11</f>
        <v>کردستان</v>
      </c>
      <c r="F12" s="172" t="str">
        <f>SHG!D11</f>
        <v>دهگلان</v>
      </c>
      <c r="G12" s="172" t="str">
        <f>SHG!E11</f>
        <v>عباسجوب</v>
      </c>
      <c r="H12" s="173">
        <f>payesh!J15</f>
        <v>0</v>
      </c>
      <c r="I12" s="172" t="str">
        <f>SHG!F11</f>
        <v>باران</v>
      </c>
      <c r="J12" s="174" t="s">
        <v>715</v>
      </c>
      <c r="K12" s="172">
        <f>payesh!J22</f>
        <v>21</v>
      </c>
      <c r="L12" s="172" t="str">
        <f>SHG!P11</f>
        <v>کلثومه منصوری</v>
      </c>
      <c r="M12" s="172" t="str">
        <f>SHG!Q11</f>
        <v>لیلا نادری</v>
      </c>
      <c r="N12" s="172" t="str">
        <f>SHG!R11</f>
        <v>کژال صیادی</v>
      </c>
      <c r="O12" s="173">
        <f>SHG!N11</f>
        <v>756385977</v>
      </c>
      <c r="P12" s="172">
        <f>payesh!J62</f>
        <v>29665538</v>
      </c>
      <c r="Q12" s="175">
        <f>payesh!J82</f>
        <v>225000000</v>
      </c>
    </row>
    <row r="13" spans="1:17" ht="18.75" thickBot="1" x14ac:dyDescent="0.45">
      <c r="D13" s="176">
        <f>SHG!B12</f>
        <v>7</v>
      </c>
      <c r="E13" s="170" t="str">
        <f>SHG!C12</f>
        <v>کردستان</v>
      </c>
      <c r="F13" s="164" t="str">
        <f>SHG!D12</f>
        <v>دهگلان</v>
      </c>
      <c r="G13" s="164" t="str">
        <f>SHG!E12</f>
        <v>میرکی</v>
      </c>
      <c r="H13" s="165">
        <f>payesh!K15</f>
        <v>0</v>
      </c>
      <c r="I13" s="164" t="str">
        <f>SHG!F12</f>
        <v>پرند</v>
      </c>
      <c r="J13" s="166" t="s">
        <v>715</v>
      </c>
      <c r="K13" s="164">
        <f>payesh!K22</f>
        <v>17</v>
      </c>
      <c r="L13" s="164" t="str">
        <f>SHG!P12</f>
        <v>ذلیخا میرکی</v>
      </c>
      <c r="M13" s="164" t="str">
        <f>SHG!Q12</f>
        <v>فرشته عزیزی</v>
      </c>
      <c r="N13" s="164" t="str">
        <f>SHG!R12</f>
        <v>شادی میرکی</v>
      </c>
      <c r="O13" s="165">
        <f>SHG!N12</f>
        <v>757344430</v>
      </c>
      <c r="P13" s="164">
        <f>payesh!K62</f>
        <v>20483200</v>
      </c>
      <c r="Q13" s="167">
        <f>payesh!K82</f>
        <v>210000000</v>
      </c>
    </row>
    <row r="14" spans="1:17" ht="18.75" thickBot="1" x14ac:dyDescent="0.45">
      <c r="D14" s="169">
        <f>SHG!B13</f>
        <v>8</v>
      </c>
      <c r="E14" s="171" t="str">
        <f>SHG!C13</f>
        <v>کردستان</v>
      </c>
      <c r="F14" s="172" t="str">
        <f>SHG!D13</f>
        <v>دهگلان</v>
      </c>
      <c r="G14" s="172" t="str">
        <f>SHG!E13</f>
        <v>میرکی</v>
      </c>
      <c r="H14" s="173">
        <f>payesh!L15</f>
        <v>0</v>
      </c>
      <c r="I14" s="172" t="str">
        <f>SHG!F13</f>
        <v>بهار</v>
      </c>
      <c r="J14" s="174" t="s">
        <v>715</v>
      </c>
      <c r="K14" s="172">
        <f>payesh!L22</f>
        <v>17</v>
      </c>
      <c r="L14" s="172" t="str">
        <f>SHG!P13</f>
        <v>شهین یوسفی</v>
      </c>
      <c r="M14" s="172" t="str">
        <f>SHG!Q13</f>
        <v>سارا رحیمی</v>
      </c>
      <c r="N14" s="172" t="str">
        <f>SHG!R13</f>
        <v>چیمن میرکی</v>
      </c>
      <c r="O14" s="173">
        <f>SHG!N13</f>
        <v>757331464</v>
      </c>
      <c r="P14" s="172">
        <f>payesh!L62</f>
        <v>22984943</v>
      </c>
      <c r="Q14" s="175">
        <f>payesh!L82</f>
        <v>240000000</v>
      </c>
    </row>
    <row r="15" spans="1:17" ht="18.75" thickBot="1" x14ac:dyDescent="0.45">
      <c r="D15" s="176">
        <f>SHG!B14</f>
        <v>9</v>
      </c>
      <c r="E15" s="170" t="str">
        <f>SHG!C14</f>
        <v>کردستان</v>
      </c>
      <c r="F15" s="164" t="str">
        <f>SHG!D14</f>
        <v>دهگلان</v>
      </c>
      <c r="G15" s="164" t="str">
        <f>SHG!E14</f>
        <v>علی آباد لوچ</v>
      </c>
      <c r="H15" s="165">
        <f>payesh!M15</f>
        <v>0</v>
      </c>
      <c r="I15" s="164" t="str">
        <f>SHG!F14</f>
        <v>پناه</v>
      </c>
      <c r="J15" s="166" t="s">
        <v>715</v>
      </c>
      <c r="K15" s="164">
        <f>payesh!M22</f>
        <v>19</v>
      </c>
      <c r="L15" s="164" t="str">
        <f>SHG!P14</f>
        <v>زینب رستمی</v>
      </c>
      <c r="M15" s="164" t="str">
        <f>SHG!Q14</f>
        <v>خاطره ساعدی</v>
      </c>
      <c r="N15" s="164" t="str">
        <f>SHG!R14</f>
        <v xml:space="preserve">شایسته ویسیان </v>
      </c>
      <c r="O15" s="165">
        <f>SHG!N14</f>
        <v>758456711</v>
      </c>
      <c r="P15" s="164">
        <f>payesh!M62</f>
        <v>23297584</v>
      </c>
      <c r="Q15" s="167">
        <f>payesh!M82</f>
        <v>250000000</v>
      </c>
    </row>
    <row r="16" spans="1:17" ht="18.75" thickBot="1" x14ac:dyDescent="0.45">
      <c r="D16" s="169" t="e">
        <f>SHG!B15</f>
        <v>#REF!</v>
      </c>
      <c r="E16" s="171" t="e">
        <f>SHG!C15</f>
        <v>#REF!</v>
      </c>
      <c r="F16" s="172" t="e">
        <f>SHG!D15</f>
        <v>#REF!</v>
      </c>
      <c r="G16" s="172" t="e">
        <f>SHG!E15</f>
        <v>#REF!</v>
      </c>
      <c r="H16" s="173" t="e">
        <f>payesh!#REF!</f>
        <v>#REF!</v>
      </c>
      <c r="I16" s="172" t="e">
        <f>SHG!F15</f>
        <v>#REF!</v>
      </c>
      <c r="J16" s="174" t="s">
        <v>715</v>
      </c>
      <c r="K16" s="172" t="e">
        <f>payesh!#REF!</f>
        <v>#REF!</v>
      </c>
      <c r="L16" s="172" t="e">
        <f>SHG!P15</f>
        <v>#REF!</v>
      </c>
      <c r="M16" s="172" t="e">
        <f>SHG!Q15</f>
        <v>#REF!</v>
      </c>
      <c r="N16" s="172" t="e">
        <f>SHG!R15</f>
        <v>#REF!</v>
      </c>
      <c r="O16" s="173" t="e">
        <f>SHG!N15</f>
        <v>#REF!</v>
      </c>
      <c r="P16" s="172" t="e">
        <f>payesh!#REF!</f>
        <v>#REF!</v>
      </c>
      <c r="Q16" s="175" t="e">
        <f>payesh!#REF!</f>
        <v>#REF!</v>
      </c>
    </row>
    <row r="17" spans="4:17" ht="18.75" thickBot="1" x14ac:dyDescent="0.45">
      <c r="D17" s="176">
        <f>SHG!B16</f>
        <v>10</v>
      </c>
      <c r="E17" s="170" t="str">
        <f>SHG!C16</f>
        <v>کردستان</v>
      </c>
      <c r="F17" s="164" t="str">
        <f>SHG!D16</f>
        <v>دهگلان</v>
      </c>
      <c r="G17" s="164" t="str">
        <f>SHG!E16</f>
        <v>آلی پینک</v>
      </c>
      <c r="H17" s="165">
        <f>payesh!N15</f>
        <v>0</v>
      </c>
      <c r="I17" s="164" t="str">
        <f>SHG!F16</f>
        <v>ئالا</v>
      </c>
      <c r="J17" s="166" t="s">
        <v>230</v>
      </c>
      <c r="K17" s="164">
        <f>payesh!N22</f>
        <v>12</v>
      </c>
      <c r="L17" s="164" t="str">
        <f>SHG!P16</f>
        <v>سمیه حسین پناهی</v>
      </c>
      <c r="M17" s="164" t="str">
        <f>SHG!Q16</f>
        <v>زلیخا زندی</v>
      </c>
      <c r="N17" s="164" t="str">
        <f>SHG!R16</f>
        <v>سیران زندی</v>
      </c>
      <c r="O17" s="165">
        <f>SHG!N16</f>
        <v>761421332</v>
      </c>
      <c r="P17" s="164">
        <f>payesh!N62</f>
        <v>12989801</v>
      </c>
      <c r="Q17" s="167">
        <f>payesh!N82</f>
        <v>0</v>
      </c>
    </row>
    <row r="18" spans="4:17" ht="18.75" thickBot="1" x14ac:dyDescent="0.45">
      <c r="D18" s="169">
        <f>SHG!B17</f>
        <v>11</v>
      </c>
      <c r="E18" s="171" t="str">
        <f>SHG!C17</f>
        <v>کردستان</v>
      </c>
      <c r="F18" s="172" t="str">
        <f>SHG!D17</f>
        <v>دهگلان</v>
      </c>
      <c r="G18" s="172" t="str">
        <f>SHG!E17</f>
        <v>هلیز آباد</v>
      </c>
      <c r="H18" s="173">
        <f>payesh!O15</f>
        <v>0</v>
      </c>
      <c r="I18" s="172" t="str">
        <f>SHG!F17</f>
        <v>روژان</v>
      </c>
      <c r="J18" s="174" t="s">
        <v>230</v>
      </c>
      <c r="K18" s="172">
        <f>payesh!O22</f>
        <v>16</v>
      </c>
      <c r="L18" s="172" t="str">
        <f>SHG!P17</f>
        <v>شب بو علی مرادی</v>
      </c>
      <c r="M18" s="172" t="str">
        <f>SHG!Q17</f>
        <v>فراست زارعی</v>
      </c>
      <c r="N18" s="172" t="str">
        <f>SHG!R17</f>
        <v>هدی حسینی</v>
      </c>
      <c r="O18" s="173">
        <f>SHG!N17</f>
        <v>762169539</v>
      </c>
      <c r="P18" s="172">
        <f>payesh!O62</f>
        <v>9600000</v>
      </c>
      <c r="Q18" s="175">
        <f>payesh!O82</f>
        <v>0</v>
      </c>
    </row>
    <row r="19" spans="4:17" ht="18.75" thickBot="1" x14ac:dyDescent="0.45">
      <c r="D19" s="176">
        <f>SHG!B18</f>
        <v>12</v>
      </c>
      <c r="E19" s="170" t="str">
        <f>SHG!C18</f>
        <v>کردستان</v>
      </c>
      <c r="F19" s="164" t="str">
        <f>SHG!D18</f>
        <v>دهگلان</v>
      </c>
      <c r="G19" s="164" t="str">
        <f>SHG!E18</f>
        <v>تاته رشید</v>
      </c>
      <c r="H19" s="165">
        <f>payesh!P15</f>
        <v>0</v>
      </c>
      <c r="I19" s="164" t="str">
        <f>SHG!F18</f>
        <v>یاسین</v>
      </c>
      <c r="J19" s="166" t="s">
        <v>715</v>
      </c>
      <c r="K19" s="164">
        <f>payesh!P22</f>
        <v>15</v>
      </c>
      <c r="L19" s="164" t="str">
        <f>SHG!P18</f>
        <v>منیجه زندی</v>
      </c>
      <c r="M19" s="164" t="str">
        <f>SHG!Q18</f>
        <v>نسترن کریمی</v>
      </c>
      <c r="N19" s="164" t="str">
        <f>SHG!R18</f>
        <v>سنایت زندی</v>
      </c>
      <c r="O19" s="165">
        <f>SHG!N18</f>
        <v>763323659</v>
      </c>
      <c r="P19" s="164">
        <f>payesh!P62</f>
        <v>16409710</v>
      </c>
      <c r="Q19" s="167">
        <f>payesh!P82</f>
        <v>185000000</v>
      </c>
    </row>
    <row r="20" spans="4:17" ht="18.75" thickBot="1" x14ac:dyDescent="0.45">
      <c r="D20" s="169">
        <f>SHG!B19</f>
        <v>13</v>
      </c>
      <c r="E20" s="171" t="str">
        <f>SHG!C19</f>
        <v>کردستان</v>
      </c>
      <c r="F20" s="172" t="str">
        <f>SHG!D19</f>
        <v>دهگلان</v>
      </c>
      <c r="G20" s="172" t="str">
        <f>SHG!E19</f>
        <v>تازه آباد قروچای</v>
      </c>
      <c r="H20" s="173">
        <f>payesh!Q15</f>
        <v>0</v>
      </c>
      <c r="I20" s="172" t="str">
        <f>SHG!F19</f>
        <v>جوانا</v>
      </c>
      <c r="J20" s="174" t="s">
        <v>715</v>
      </c>
      <c r="K20" s="172">
        <f>payesh!Q22</f>
        <v>21</v>
      </c>
      <c r="L20" s="172" t="str">
        <f>SHG!P19</f>
        <v>والیه صادقی</v>
      </c>
      <c r="M20" s="172" t="str">
        <f>SHG!Q19</f>
        <v>ناهیده حسین پناهی</v>
      </c>
      <c r="N20" s="172" t="str">
        <f>SHG!R19</f>
        <v>ژاله حسین پناهی</v>
      </c>
      <c r="O20" s="173">
        <f>SHG!N19</f>
        <v>763754993</v>
      </c>
      <c r="P20" s="172">
        <f>payesh!Q62</f>
        <v>20784546</v>
      </c>
      <c r="Q20" s="175">
        <f>payesh!Q82</f>
        <v>270000000</v>
      </c>
    </row>
    <row r="21" spans="4:17" ht="18.75" thickBot="1" x14ac:dyDescent="0.45">
      <c r="D21" s="176" t="e">
        <f>SHG!B20</f>
        <v>#REF!</v>
      </c>
      <c r="E21" s="170" t="e">
        <f>SHG!C20</f>
        <v>#REF!</v>
      </c>
      <c r="F21" s="164" t="e">
        <f>SHG!D20</f>
        <v>#REF!</v>
      </c>
      <c r="G21" s="164" t="e">
        <f>SHG!E20</f>
        <v>#REF!</v>
      </c>
      <c r="H21" s="165" t="e">
        <f>payesh!#REF!</f>
        <v>#REF!</v>
      </c>
      <c r="I21" s="164" t="e">
        <f>SHG!F20</f>
        <v>#REF!</v>
      </c>
      <c r="J21" s="166" t="s">
        <v>230</v>
      </c>
      <c r="K21" s="164" t="e">
        <f>payesh!#REF!</f>
        <v>#REF!</v>
      </c>
      <c r="L21" s="164" t="e">
        <f>SHG!P20</f>
        <v>#REF!</v>
      </c>
      <c r="M21" s="164" t="e">
        <f>SHG!Q20</f>
        <v>#REF!</v>
      </c>
      <c r="N21" s="164" t="e">
        <f>SHG!R20</f>
        <v>#REF!</v>
      </c>
      <c r="O21" s="165" t="e">
        <f>SHG!N20</f>
        <v>#REF!</v>
      </c>
      <c r="P21" s="164" t="e">
        <f>payesh!#REF!</f>
        <v>#REF!</v>
      </c>
      <c r="Q21" s="167" t="e">
        <f>payesh!#REF!</f>
        <v>#REF!</v>
      </c>
    </row>
    <row r="22" spans="4:17" ht="18.75" thickBot="1" x14ac:dyDescent="0.45">
      <c r="D22" s="169" t="e">
        <f>SHG!B21</f>
        <v>#REF!</v>
      </c>
      <c r="E22" s="171" t="e">
        <f>SHG!C21</f>
        <v>#REF!</v>
      </c>
      <c r="F22" s="172" t="e">
        <f>SHG!D21</f>
        <v>#REF!</v>
      </c>
      <c r="G22" s="172" t="e">
        <f>SHG!E21</f>
        <v>#REF!</v>
      </c>
      <c r="H22" s="173" t="e">
        <f>payesh!#REF!</f>
        <v>#REF!</v>
      </c>
      <c r="I22" s="172" t="e">
        <f>SHG!F21</f>
        <v>#REF!</v>
      </c>
      <c r="J22" s="174" t="s">
        <v>230</v>
      </c>
      <c r="K22" s="172" t="e">
        <f>payesh!#REF!</f>
        <v>#REF!</v>
      </c>
      <c r="L22" s="172" t="e">
        <f>SHG!P21</f>
        <v>#REF!</v>
      </c>
      <c r="M22" s="172" t="e">
        <f>SHG!Q21</f>
        <v>#REF!</v>
      </c>
      <c r="N22" s="172" t="e">
        <f>SHG!R21</f>
        <v>#REF!</v>
      </c>
      <c r="O22" s="173" t="e">
        <f>SHG!N21</f>
        <v>#REF!</v>
      </c>
      <c r="P22" s="172" t="e">
        <f>payesh!#REF!</f>
        <v>#REF!</v>
      </c>
      <c r="Q22" s="175" t="e">
        <f>payesh!#REF!</f>
        <v>#REF!</v>
      </c>
    </row>
    <row r="23" spans="4:17" ht="18.75" thickBot="1" x14ac:dyDescent="0.45">
      <c r="D23" s="176">
        <f>SHG!B22</f>
        <v>14</v>
      </c>
      <c r="E23" s="170" t="str">
        <f>SHG!C22</f>
        <v>کردستان</v>
      </c>
      <c r="F23" s="164" t="str">
        <f>SHG!D22</f>
        <v>دهگلان</v>
      </c>
      <c r="G23" s="164" t="str">
        <f>SHG!E22</f>
        <v>قروچای</v>
      </c>
      <c r="H23" s="165">
        <f>payesh!R15</f>
        <v>0</v>
      </c>
      <c r="I23" s="164" t="str">
        <f>SHG!F22</f>
        <v>ایمان</v>
      </c>
      <c r="J23" s="166" t="s">
        <v>715</v>
      </c>
      <c r="K23" s="164">
        <f>payesh!R22</f>
        <v>17</v>
      </c>
      <c r="L23" s="164" t="str">
        <f>SHG!P22</f>
        <v>گوهر حسین پناهی</v>
      </c>
      <c r="M23" s="164" t="str">
        <f>SHG!Q22</f>
        <v>مهران حسین پناهی</v>
      </c>
      <c r="N23" s="164" t="str">
        <f>SHG!R22</f>
        <v>بدریه کریمی</v>
      </c>
      <c r="O23" s="165">
        <f>SHG!N22</f>
        <v>766778536</v>
      </c>
      <c r="P23" s="164">
        <f>payesh!R62</f>
        <v>24717263</v>
      </c>
      <c r="Q23" s="167">
        <f>payesh!R82</f>
        <v>240000000</v>
      </c>
    </row>
    <row r="24" spans="4:17" ht="18.75" thickBot="1" x14ac:dyDescent="0.45">
      <c r="D24" s="169">
        <f>SHG!B23</f>
        <v>15</v>
      </c>
      <c r="E24" s="171" t="str">
        <f>SHG!C23</f>
        <v>کردستان</v>
      </c>
      <c r="F24" s="172" t="str">
        <f>SHG!D23</f>
        <v>دهگلان</v>
      </c>
      <c r="G24" s="172" t="str">
        <f>SHG!E23</f>
        <v>قروچای</v>
      </c>
      <c r="H24" s="173">
        <f>payesh!S15</f>
        <v>0</v>
      </c>
      <c r="I24" s="172" t="str">
        <f>SHG!F23</f>
        <v>گولان</v>
      </c>
      <c r="J24" s="174" t="s">
        <v>230</v>
      </c>
      <c r="K24" s="172">
        <f>payesh!S22</f>
        <v>17</v>
      </c>
      <c r="L24" s="172" t="str">
        <f>SHG!P23</f>
        <v>فراست حسین پناهی ابراهیم</v>
      </c>
      <c r="M24" s="172" t="str">
        <f>SHG!Q23</f>
        <v>فراست حسین پناهی محمد کریم</v>
      </c>
      <c r="N24" s="172" t="str">
        <f>SHG!R23</f>
        <v>نگار سیف پناهی</v>
      </c>
      <c r="O24" s="173">
        <f>SHG!N23</f>
        <v>768135048</v>
      </c>
      <c r="P24" s="172">
        <f>payesh!S62</f>
        <v>22215656</v>
      </c>
      <c r="Q24" s="175">
        <f>payesh!S82</f>
        <v>0</v>
      </c>
    </row>
    <row r="25" spans="4:17" ht="18.75" thickBot="1" x14ac:dyDescent="0.45">
      <c r="D25" s="176">
        <f>SHG!B24</f>
        <v>16</v>
      </c>
      <c r="E25" s="170" t="str">
        <f>SHG!C24</f>
        <v>کردستان</v>
      </c>
      <c r="F25" s="164" t="str">
        <f>SHG!D24</f>
        <v>دهگلان</v>
      </c>
      <c r="G25" s="164" t="str">
        <f>SHG!E24</f>
        <v>قروچای</v>
      </c>
      <c r="H25" s="165">
        <f>payesh!T15</f>
        <v>0</v>
      </c>
      <c r="I25" s="164" t="str">
        <f>SHG!F24</f>
        <v>ارشیا</v>
      </c>
      <c r="J25" s="166" t="s">
        <v>230</v>
      </c>
      <c r="K25" s="164">
        <f>payesh!T22</f>
        <v>15</v>
      </c>
      <c r="L25" s="164" t="str">
        <f>SHG!P24</f>
        <v>لیلا حسین پناهی</v>
      </c>
      <c r="M25" s="164" t="str">
        <f>SHG!Q24</f>
        <v>فروزان شامه</v>
      </c>
      <c r="N25" s="164" t="str">
        <f>SHG!R24</f>
        <v>حلیمه حسین پناهی</v>
      </c>
      <c r="O25" s="165">
        <f>SHG!N24</f>
        <v>778353836</v>
      </c>
      <c r="P25" s="164">
        <f>payesh!T62</f>
        <v>14089700</v>
      </c>
      <c r="Q25" s="167">
        <f>payesh!T82</f>
        <v>0</v>
      </c>
    </row>
    <row r="26" spans="4:17" ht="18.75" thickBot="1" x14ac:dyDescent="0.45">
      <c r="D26" s="169" t="e">
        <f>SHG!B25</f>
        <v>#REF!</v>
      </c>
      <c r="E26" s="171" t="e">
        <f>SHG!C25</f>
        <v>#REF!</v>
      </c>
      <c r="F26" s="172" t="e">
        <f>SHG!D25</f>
        <v>#REF!</v>
      </c>
      <c r="G26" s="172" t="e">
        <f>SHG!E25</f>
        <v>#REF!</v>
      </c>
      <c r="H26" s="173" t="e">
        <f>payesh!#REF!</f>
        <v>#REF!</v>
      </c>
      <c r="I26" s="172" t="e">
        <f>SHG!F25</f>
        <v>#REF!</v>
      </c>
      <c r="J26" s="174" t="s">
        <v>230</v>
      </c>
      <c r="K26" s="172" t="e">
        <f>payesh!#REF!</f>
        <v>#REF!</v>
      </c>
      <c r="L26" s="172" t="e">
        <f>SHG!P25</f>
        <v>#REF!</v>
      </c>
      <c r="M26" s="172" t="e">
        <f>SHG!Q25</f>
        <v>#REF!</v>
      </c>
      <c r="N26" s="172" t="e">
        <f>SHG!R25</f>
        <v>#REF!</v>
      </c>
      <c r="O26" s="173" t="e">
        <f>SHG!N25</f>
        <v>#REF!</v>
      </c>
      <c r="P26" s="172" t="e">
        <f>payesh!#REF!</f>
        <v>#REF!</v>
      </c>
      <c r="Q26" s="175" t="e">
        <f>payesh!#REF!</f>
        <v>#REF!</v>
      </c>
    </row>
    <row r="27" spans="4:17" ht="18.75" thickBot="1" x14ac:dyDescent="0.45">
      <c r="D27" s="176">
        <f>SHG!B26</f>
        <v>17</v>
      </c>
      <c r="E27" s="170" t="str">
        <f>SHG!C26</f>
        <v>کردستان</v>
      </c>
      <c r="F27" s="164" t="str">
        <f>SHG!D26</f>
        <v>دهگلان</v>
      </c>
      <c r="G27" s="164" t="str">
        <f>SHG!E26</f>
        <v>نیاز</v>
      </c>
      <c r="H27" s="165">
        <f>payesh!U15</f>
        <v>0</v>
      </c>
      <c r="I27" s="164" t="str">
        <f>SHG!F26</f>
        <v>شنیا</v>
      </c>
      <c r="J27" s="166" t="s">
        <v>230</v>
      </c>
      <c r="K27" s="164">
        <f>payesh!U22</f>
        <v>17</v>
      </c>
      <c r="L27" s="164" t="str">
        <f>SHG!P26</f>
        <v>سکینه صیادی</v>
      </c>
      <c r="M27" s="164" t="str">
        <f>SHG!Q26</f>
        <v>مروارید صادقی</v>
      </c>
      <c r="N27" s="164" t="str">
        <f>SHG!R26</f>
        <v>چمن رفیعی</v>
      </c>
      <c r="O27" s="165">
        <f>SHG!N26</f>
        <v>783007902</v>
      </c>
      <c r="P27" s="164">
        <f>payesh!U62</f>
        <v>9555900</v>
      </c>
      <c r="Q27" s="167">
        <f>payesh!U82</f>
        <v>0</v>
      </c>
    </row>
    <row r="28" spans="4:17" ht="18.75" thickBot="1" x14ac:dyDescent="0.45">
      <c r="D28" s="169">
        <f>SHG!B27</f>
        <v>18</v>
      </c>
      <c r="E28" s="171" t="str">
        <f>SHG!C27</f>
        <v>کردستان</v>
      </c>
      <c r="F28" s="172" t="str">
        <f>SHG!D27</f>
        <v>دهگلان</v>
      </c>
      <c r="G28" s="172" t="str">
        <f>SHG!E27</f>
        <v>کانی پهن</v>
      </c>
      <c r="H28" s="173">
        <f>payesh!V15</f>
        <v>0</v>
      </c>
      <c r="I28" s="172" t="str">
        <f>SHG!F27</f>
        <v>په پوله</v>
      </c>
      <c r="J28" s="174" t="s">
        <v>230</v>
      </c>
      <c r="K28" s="172">
        <f>payesh!V22</f>
        <v>16</v>
      </c>
      <c r="L28" s="172" t="str">
        <f>SHG!P27</f>
        <v>خدیجه زارعی</v>
      </c>
      <c r="M28" s="172" t="str">
        <f>SHG!Q27</f>
        <v>گلاله محمدی</v>
      </c>
      <c r="N28" s="172" t="str">
        <f>SHG!R27</f>
        <v>مرضیه غریبی</v>
      </c>
      <c r="O28" s="173">
        <f>SHG!N27</f>
        <v>782349880</v>
      </c>
      <c r="P28" s="172">
        <f>payesh!V62</f>
        <v>8254872</v>
      </c>
      <c r="Q28" s="175">
        <f>payesh!V82</f>
        <v>0</v>
      </c>
    </row>
    <row r="29" spans="4:17" ht="18.75" thickBot="1" x14ac:dyDescent="0.45">
      <c r="D29" s="176">
        <f>SHG!B28</f>
        <v>19</v>
      </c>
      <c r="E29" s="170" t="str">
        <f>SHG!C28</f>
        <v>کردستان</v>
      </c>
      <c r="F29" s="164" t="str">
        <f>SHG!D28</f>
        <v>دهگلان</v>
      </c>
      <c r="G29" s="164" t="str">
        <f>SHG!E28</f>
        <v>کانی پهن</v>
      </c>
      <c r="H29" s="165">
        <f>payesh!W15</f>
        <v>0</v>
      </c>
      <c r="I29" s="164" t="str">
        <f>SHG!F28</f>
        <v>ئه وین</v>
      </c>
      <c r="J29" s="166" t="s">
        <v>230</v>
      </c>
      <c r="K29" s="164">
        <f>payesh!W22</f>
        <v>14</v>
      </c>
      <c r="L29" s="164" t="str">
        <f>SHG!P28</f>
        <v>مهستی رضایی</v>
      </c>
      <c r="M29" s="164" t="str">
        <f>SHG!Q28</f>
        <v>فاطمه غریبی</v>
      </c>
      <c r="N29" s="164" t="str">
        <f>SHG!R28</f>
        <v>زعفران سیف پناهی</v>
      </c>
      <c r="O29" s="165">
        <f>SHG!N28</f>
        <v>782942554</v>
      </c>
      <c r="P29" s="164">
        <f>payesh!W62</f>
        <v>7211929</v>
      </c>
      <c r="Q29" s="167">
        <f>payesh!W82</f>
        <v>0</v>
      </c>
    </row>
    <row r="30" spans="4:17" ht="18.75" thickBot="1" x14ac:dyDescent="0.45">
      <c r="D30" s="169">
        <f>SHG!B29</f>
        <v>20</v>
      </c>
      <c r="E30" s="171" t="str">
        <f>SHG!C29</f>
        <v>کردستان</v>
      </c>
      <c r="F30" s="172" t="str">
        <f>SHG!D29</f>
        <v>دهگلان</v>
      </c>
      <c r="G30" s="172" t="str">
        <f>SHG!E29</f>
        <v>چقماق دره</v>
      </c>
      <c r="H30" s="173">
        <f>payesh!X15</f>
        <v>0</v>
      </c>
      <c r="I30" s="172" t="str">
        <f>SHG!F29</f>
        <v xml:space="preserve">کچانی کوردستان </v>
      </c>
      <c r="J30" s="174" t="s">
        <v>230</v>
      </c>
      <c r="K30" s="172">
        <f>payesh!X22</f>
        <v>11</v>
      </c>
      <c r="L30" s="172" t="str">
        <f>SHG!P29</f>
        <v>خرامان امیری</v>
      </c>
      <c r="M30" s="172" t="str">
        <f>SHG!Q29</f>
        <v>سهیلا کریمی</v>
      </c>
      <c r="N30" s="172" t="str">
        <f>SHG!R29</f>
        <v>شایسته کریمی</v>
      </c>
      <c r="O30" s="173">
        <f>SHG!N29</f>
        <v>782336564</v>
      </c>
      <c r="P30" s="172">
        <f>payesh!X62</f>
        <v>5623029</v>
      </c>
      <c r="Q30" s="175">
        <f>payesh!X82</f>
        <v>0</v>
      </c>
    </row>
    <row r="31" spans="4:17" ht="18.75" thickBot="1" x14ac:dyDescent="0.45">
      <c r="D31" s="176">
        <f>SHG!B30</f>
        <v>21</v>
      </c>
      <c r="E31" s="170" t="str">
        <f>SHG!C30</f>
        <v>کردستان</v>
      </c>
      <c r="F31" s="164" t="str">
        <f>SHG!D30</f>
        <v>دهگلان</v>
      </c>
      <c r="G31" s="164" t="str">
        <f>SHG!E30</f>
        <v>چقماق دره</v>
      </c>
      <c r="H31" s="165">
        <f>payesh!Y15</f>
        <v>0</v>
      </c>
      <c r="I31" s="164" t="str">
        <f>SHG!F30</f>
        <v>ستاره</v>
      </c>
      <c r="J31" s="166" t="s">
        <v>230</v>
      </c>
      <c r="K31" s="164">
        <f>payesh!Y22</f>
        <v>12</v>
      </c>
      <c r="L31" s="164" t="str">
        <f>SHG!P30</f>
        <v>فوزیه شیرینی</v>
      </c>
      <c r="M31" s="164" t="str">
        <f>SHG!Q30</f>
        <v>فائزه شیرینی</v>
      </c>
      <c r="N31" s="164" t="str">
        <f>SHG!R30</f>
        <v>الهام رحمانی</v>
      </c>
      <c r="O31" s="165">
        <f>SHG!N30</f>
        <v>784319241</v>
      </c>
      <c r="P31" s="164">
        <f>payesh!Y62</f>
        <v>6140000</v>
      </c>
      <c r="Q31" s="167">
        <f>payesh!Y82</f>
        <v>0</v>
      </c>
    </row>
    <row r="32" spans="4:17" ht="18.75" thickBot="1" x14ac:dyDescent="0.45">
      <c r="D32" s="169" t="e">
        <f>SHG!B31</f>
        <v>#REF!</v>
      </c>
      <c r="E32" s="171" t="e">
        <f>SHG!C31</f>
        <v>#REF!</v>
      </c>
      <c r="F32" s="172" t="e">
        <f>SHG!D31</f>
        <v>#REF!</v>
      </c>
      <c r="G32" s="172" t="e">
        <f>SHG!E31</f>
        <v>#REF!</v>
      </c>
      <c r="H32" s="173" t="e">
        <f>payesh!#REF!</f>
        <v>#REF!</v>
      </c>
      <c r="I32" s="172" t="e">
        <f>SHG!F31</f>
        <v>#REF!</v>
      </c>
      <c r="J32" s="174" t="s">
        <v>230</v>
      </c>
      <c r="K32" s="172" t="e">
        <f>payesh!#REF!</f>
        <v>#REF!</v>
      </c>
      <c r="L32" s="172" t="e">
        <f>SHG!P31</f>
        <v>#REF!</v>
      </c>
      <c r="M32" s="172" t="e">
        <f>SHG!Q31</f>
        <v>#REF!</v>
      </c>
      <c r="N32" s="172" t="e">
        <f>SHG!R31</f>
        <v>#REF!</v>
      </c>
      <c r="O32" s="173" t="e">
        <f>SHG!N31</f>
        <v>#REF!</v>
      </c>
      <c r="P32" s="172" t="e">
        <f>payesh!#REF!</f>
        <v>#REF!</v>
      </c>
      <c r="Q32" s="175" t="e">
        <f>payesh!#REF!</f>
        <v>#REF!</v>
      </c>
    </row>
    <row r="33" spans="4:17" ht="18.75" thickBot="1" x14ac:dyDescent="0.45">
      <c r="D33" s="176">
        <f>SHG!B32</f>
        <v>22</v>
      </c>
      <c r="E33" s="170" t="str">
        <f>SHG!C32</f>
        <v>کردستان</v>
      </c>
      <c r="F33" s="164" t="str">
        <f>SHG!D32</f>
        <v>دهگلان</v>
      </c>
      <c r="G33" s="164" t="str">
        <f>SHG!E32</f>
        <v>حسن آباد</v>
      </c>
      <c r="H33" s="165">
        <f>payesh!Z15</f>
        <v>0</v>
      </c>
      <c r="I33" s="164" t="str">
        <f>SHG!F32</f>
        <v>قاصدک</v>
      </c>
      <c r="J33" s="166" t="s">
        <v>230</v>
      </c>
      <c r="K33" s="164">
        <f>payesh!Z22</f>
        <v>13</v>
      </c>
      <c r="L33" s="164" t="str">
        <f>SHG!P32</f>
        <v>فاطمه طهماسبی</v>
      </c>
      <c r="M33" s="164" t="str">
        <f>SHG!Q32</f>
        <v>سمیرا مشیر پناهی</v>
      </c>
      <c r="N33" s="164" t="str">
        <f>SHG!R32</f>
        <v>بدریه ایزدی</v>
      </c>
      <c r="O33" s="165">
        <f>SHG!N32</f>
        <v>784651223</v>
      </c>
      <c r="P33" s="164">
        <f>payesh!Z62</f>
        <v>5280658</v>
      </c>
      <c r="Q33" s="167">
        <f>payesh!Z82</f>
        <v>0</v>
      </c>
    </row>
    <row r="34" spans="4:17" ht="18.75" thickBot="1" x14ac:dyDescent="0.45">
      <c r="D34" s="169">
        <f>SHG!B33</f>
        <v>23</v>
      </c>
      <c r="E34" s="171" t="str">
        <f>SHG!C33</f>
        <v>کردستان</v>
      </c>
      <c r="F34" s="172" t="str">
        <f>SHG!D33</f>
        <v>دهگلان</v>
      </c>
      <c r="G34" s="172" t="str">
        <f>SHG!E33</f>
        <v>شانوره</v>
      </c>
      <c r="H34" s="173">
        <f>payesh!AA15</f>
        <v>0</v>
      </c>
      <c r="I34" s="172" t="str">
        <f>SHG!F33</f>
        <v>شین</v>
      </c>
      <c r="J34" s="174" t="s">
        <v>230</v>
      </c>
      <c r="K34" s="172">
        <f>payesh!AA22</f>
        <v>13</v>
      </c>
      <c r="L34" s="172" t="str">
        <f>SHG!P33</f>
        <v>صبریه صادقی</v>
      </c>
      <c r="M34" s="172" t="str">
        <f>SHG!Q33</f>
        <v>زهرا صادقی</v>
      </c>
      <c r="N34" s="172" t="str">
        <f>SHG!R33</f>
        <v>شربت صادقی</v>
      </c>
      <c r="O34" s="173">
        <f>SHG!N33</f>
        <v>785350144</v>
      </c>
      <c r="P34" s="172">
        <f>payesh!AA62</f>
        <v>3900000</v>
      </c>
      <c r="Q34" s="175">
        <f>payesh!AA82</f>
        <v>0</v>
      </c>
    </row>
    <row r="35" spans="4:17" ht="18.75" thickBot="1" x14ac:dyDescent="0.45">
      <c r="D35" s="176">
        <f>SHG!B34</f>
        <v>24</v>
      </c>
      <c r="E35" s="170" t="str">
        <f>SHG!C34</f>
        <v>کردستان</v>
      </c>
      <c r="F35" s="164" t="str">
        <f>SHG!D34</f>
        <v>دهگلان</v>
      </c>
      <c r="G35" s="164" t="str">
        <f>SHG!E34</f>
        <v>شانوره</v>
      </c>
      <c r="H35" s="165">
        <f>payesh!AB15</f>
        <v>0</v>
      </c>
      <c r="I35" s="164" t="str">
        <f>SHG!F34</f>
        <v>سورین</v>
      </c>
      <c r="J35" s="166" t="s">
        <v>230</v>
      </c>
      <c r="K35" s="164">
        <f>payesh!AB22</f>
        <v>14</v>
      </c>
      <c r="L35" s="164" t="str">
        <f>SHG!P34</f>
        <v>فریده رضایی</v>
      </c>
      <c r="M35" s="164" t="str">
        <f>SHG!Q34</f>
        <v>روناک شریفی</v>
      </c>
      <c r="N35" s="164" t="str">
        <f>SHG!R34</f>
        <v>رویا صادقی</v>
      </c>
      <c r="O35" s="165">
        <f>SHG!N34</f>
        <v>785363890</v>
      </c>
      <c r="P35" s="164">
        <f>payesh!AB62</f>
        <v>4200000</v>
      </c>
      <c r="Q35" s="167">
        <f>payesh!AB82</f>
        <v>0</v>
      </c>
    </row>
    <row r="36" spans="4:17" ht="18.75" thickBot="1" x14ac:dyDescent="0.45">
      <c r="D36" s="169">
        <f>SHG!B35</f>
        <v>25</v>
      </c>
      <c r="E36" s="171" t="str">
        <f>SHG!C35</f>
        <v>کردستان</v>
      </c>
      <c r="F36" s="172" t="str">
        <f>SHG!D35</f>
        <v>دهگلان</v>
      </c>
      <c r="G36" s="172" t="str">
        <f>SHG!E35</f>
        <v>شانوره</v>
      </c>
      <c r="H36" s="173">
        <f>payesh!AC15</f>
        <v>0</v>
      </c>
      <c r="I36" s="172" t="str">
        <f>SHG!F35</f>
        <v>مهسا</v>
      </c>
      <c r="J36" s="174" t="s">
        <v>230</v>
      </c>
      <c r="K36" s="172">
        <f>payesh!AC22</f>
        <v>13</v>
      </c>
      <c r="L36" s="172" t="str">
        <f>SHG!P35</f>
        <v>شوکت فرج پور</v>
      </c>
      <c r="M36" s="172" t="str">
        <f>SHG!Q35</f>
        <v>نجات خالدیان</v>
      </c>
      <c r="N36" s="172" t="str">
        <f>SHG!R35</f>
        <v>............</v>
      </c>
      <c r="O36" s="173">
        <f>SHG!N35</f>
        <v>785403223</v>
      </c>
      <c r="P36" s="172">
        <f>payesh!AC62</f>
        <v>3900000</v>
      </c>
      <c r="Q36" s="175">
        <f>payesh!AC82</f>
        <v>0</v>
      </c>
    </row>
    <row r="37" spans="4:17" ht="18.75" thickBot="1" x14ac:dyDescent="0.45">
      <c r="D37" s="176">
        <f>SHG!B36</f>
        <v>26</v>
      </c>
      <c r="E37" s="170" t="str">
        <f>SHG!C36</f>
        <v>کردستان</v>
      </c>
      <c r="F37" s="164" t="str">
        <f>SHG!D36</f>
        <v>دهگلان</v>
      </c>
      <c r="G37" s="164" t="str">
        <f>SHG!E36</f>
        <v>قروچای</v>
      </c>
      <c r="H37" s="165">
        <f>payesh!AD15</f>
        <v>0</v>
      </c>
      <c r="I37" s="164" t="str">
        <f>SHG!F36</f>
        <v>النا</v>
      </c>
      <c r="J37" s="166" t="s">
        <v>230</v>
      </c>
      <c r="K37" s="164">
        <f>payesh!AD22</f>
        <v>10</v>
      </c>
      <c r="L37" s="164" t="str">
        <f>SHG!P36</f>
        <v>لطیفه فیضی</v>
      </c>
      <c r="M37" s="164" t="str">
        <f>SHG!Q36</f>
        <v>حریره امیر حسینی</v>
      </c>
      <c r="N37" s="164" t="str">
        <f>SHG!R36</f>
        <v>لیلا حسین پناهی</v>
      </c>
      <c r="O37" s="165">
        <f>SHG!N36</f>
        <v>787962734</v>
      </c>
      <c r="P37" s="164">
        <f>payesh!AD62</f>
        <v>2000000</v>
      </c>
      <c r="Q37" s="167">
        <f>payesh!AD82</f>
        <v>0</v>
      </c>
    </row>
    <row r="38" spans="4:17" ht="18.75" thickBot="1" x14ac:dyDescent="0.45">
      <c r="D38" s="169">
        <f>SHG!B37</f>
        <v>27</v>
      </c>
      <c r="E38" s="171" t="str">
        <f>SHG!C37</f>
        <v>کردستان</v>
      </c>
      <c r="F38" s="172" t="str">
        <f>SHG!D37</f>
        <v>دهگلان</v>
      </c>
      <c r="G38" s="172" t="str">
        <f>SHG!E37</f>
        <v>چاغر بلاغ</v>
      </c>
      <c r="H38" s="173">
        <f>payesh!AE15</f>
        <v>0</v>
      </c>
      <c r="I38" s="172" t="str">
        <f>SHG!F37</f>
        <v>آریسا</v>
      </c>
      <c r="J38" s="174" t="s">
        <v>230</v>
      </c>
      <c r="K38" s="172">
        <f>payesh!AE22</f>
        <v>15</v>
      </c>
      <c r="L38" s="172" t="str">
        <f>SHG!P37</f>
        <v>ترلان اعظمی</v>
      </c>
      <c r="M38" s="172" t="str">
        <f>SHG!Q37</f>
        <v>پروانه منصوری</v>
      </c>
      <c r="N38" s="172" t="str">
        <f>SHG!R37</f>
        <v>فراست مجیدی</v>
      </c>
      <c r="O38" s="173">
        <f>SHG!N37</f>
        <v>786858577</v>
      </c>
      <c r="P38" s="172">
        <f>payesh!AE62</f>
        <v>4500000</v>
      </c>
      <c r="Q38" s="175">
        <f>payesh!AE82</f>
        <v>0</v>
      </c>
    </row>
    <row r="39" spans="4:17" ht="18.75" thickBot="1" x14ac:dyDescent="0.45">
      <c r="D39" s="176" t="e">
        <f>SHG!B38</f>
        <v>#REF!</v>
      </c>
      <c r="E39" s="170" t="e">
        <f>SHG!C38</f>
        <v>#REF!</v>
      </c>
      <c r="F39" s="164" t="e">
        <f>SHG!D38</f>
        <v>#REF!</v>
      </c>
      <c r="G39" s="164" t="e">
        <f>SHG!E38</f>
        <v>#REF!</v>
      </c>
      <c r="H39" s="165" t="e">
        <f>payesh!#REF!</f>
        <v>#REF!</v>
      </c>
      <c r="I39" s="164" t="e">
        <f>SHG!F38</f>
        <v>#REF!</v>
      </c>
      <c r="J39" s="166" t="s">
        <v>230</v>
      </c>
      <c r="K39" s="164" t="e">
        <f>payesh!#REF!</f>
        <v>#REF!</v>
      </c>
      <c r="L39" s="164" t="e">
        <f>SHG!P38</f>
        <v>#REF!</v>
      </c>
      <c r="M39" s="164" t="e">
        <f>SHG!Q38</f>
        <v>#REF!</v>
      </c>
      <c r="N39" s="164" t="e">
        <f>SHG!R38</f>
        <v>#REF!</v>
      </c>
      <c r="O39" s="165" t="e">
        <f>SHG!N38</f>
        <v>#REF!</v>
      </c>
      <c r="P39" s="164" t="e">
        <f>payesh!#REF!</f>
        <v>#REF!</v>
      </c>
      <c r="Q39" s="167" t="e">
        <f>payesh!#REF!</f>
        <v>#REF!</v>
      </c>
    </row>
    <row r="40" spans="4:17" ht="18.75" thickBot="1" x14ac:dyDescent="0.45">
      <c r="D40" s="169">
        <f>SHG!B39</f>
        <v>28</v>
      </c>
      <c r="E40" s="171" t="str">
        <f>SHG!C39</f>
        <v>کردستان</v>
      </c>
      <c r="F40" s="172" t="str">
        <f>SHG!D39</f>
        <v>دهگلان</v>
      </c>
      <c r="G40" s="172" t="str">
        <f>SHG!E39</f>
        <v>سراب شیخ حسن</v>
      </c>
      <c r="H40" s="173">
        <f>payesh!AF15</f>
        <v>0</v>
      </c>
      <c r="I40" s="172" t="str">
        <f>SHG!F39</f>
        <v>گلاله سوره</v>
      </c>
      <c r="J40" s="174" t="s">
        <v>230</v>
      </c>
      <c r="K40" s="172">
        <f>payesh!AF22</f>
        <v>12</v>
      </c>
      <c r="L40" s="172" t="str">
        <f>SHG!P39</f>
        <v>سعدیه مفاخری</v>
      </c>
      <c r="M40" s="172" t="str">
        <f>SHG!Q39</f>
        <v>شایسته مجیدی</v>
      </c>
      <c r="N40" s="172" t="str">
        <f>SHG!R39</f>
        <v>پریا فتحی</v>
      </c>
      <c r="O40" s="173">
        <f>SHG!N39</f>
        <v>786869930</v>
      </c>
      <c r="P40" s="172">
        <f>payesh!AF62</f>
        <v>3600000</v>
      </c>
      <c r="Q40" s="175">
        <f>payesh!AF82</f>
        <v>0</v>
      </c>
    </row>
    <row r="41" spans="4:17" ht="18.75" thickBot="1" x14ac:dyDescent="0.45">
      <c r="D41" s="176">
        <f>SHG!B40</f>
        <v>29</v>
      </c>
      <c r="E41" s="170" t="str">
        <f>SHG!C40</f>
        <v>کردستان</v>
      </c>
      <c r="F41" s="164" t="str">
        <f>SHG!D40</f>
        <v>دهگلان</v>
      </c>
      <c r="G41" s="164" t="str">
        <f>SHG!E40</f>
        <v>سراب شیخ حسن</v>
      </c>
      <c r="H41" s="165">
        <f>payesh!AG15</f>
        <v>0</v>
      </c>
      <c r="I41" s="164" t="str">
        <f>SHG!F40</f>
        <v>وحدت</v>
      </c>
      <c r="J41" s="166" t="s">
        <v>230</v>
      </c>
      <c r="K41" s="164">
        <f>payesh!AG22</f>
        <v>14</v>
      </c>
      <c r="L41" s="164" t="str">
        <f>SHG!P40</f>
        <v>فرخنده عزتی</v>
      </c>
      <c r="M41" s="164" t="str">
        <f>SHG!Q40</f>
        <v>سهیلا رضایی سطری</v>
      </c>
      <c r="N41" s="164" t="str">
        <f>SHG!R40</f>
        <v>حمیرا عزیزی</v>
      </c>
      <c r="O41" s="165">
        <f>SHG!N40</f>
        <v>786877259</v>
      </c>
      <c r="P41" s="164">
        <f>payesh!AG62</f>
        <v>4200000</v>
      </c>
      <c r="Q41" s="167">
        <f>payesh!AG82</f>
        <v>0</v>
      </c>
    </row>
    <row r="42" spans="4:17" ht="18.75" thickBot="1" x14ac:dyDescent="0.45">
      <c r="D42" s="169">
        <f>SHG!B41</f>
        <v>30</v>
      </c>
      <c r="E42" s="171" t="str">
        <f>SHG!C41</f>
        <v>کردستان</v>
      </c>
      <c r="F42" s="172" t="str">
        <f>SHG!D41</f>
        <v>دهگلان</v>
      </c>
      <c r="G42" s="172" t="str">
        <f>SHG!E41</f>
        <v>قره بلاغ</v>
      </c>
      <c r="H42" s="173">
        <f>payesh!AH15</f>
        <v>0</v>
      </c>
      <c r="I42" s="172" t="str">
        <f>SHG!F41</f>
        <v>گوله باخ</v>
      </c>
      <c r="J42" s="174" t="s">
        <v>230</v>
      </c>
      <c r="K42" s="172">
        <f>payesh!AH22</f>
        <v>15</v>
      </c>
      <c r="L42" s="172" t="str">
        <f>SHG!P41</f>
        <v>فریده مرادی</v>
      </c>
      <c r="M42" s="172" t="str">
        <f>SHG!Q41</f>
        <v>ژیلا مرادی</v>
      </c>
      <c r="N42" s="172" t="str">
        <f>SHG!R41</f>
        <v>بهار محمدی</v>
      </c>
      <c r="O42" s="173">
        <f>SHG!N41</f>
        <v>785578238</v>
      </c>
      <c r="P42" s="172">
        <f>payesh!AH62</f>
        <v>4500000</v>
      </c>
      <c r="Q42" s="175">
        <f>payesh!AH82</f>
        <v>0</v>
      </c>
    </row>
    <row r="43" spans="4:17" ht="18.75" thickBot="1" x14ac:dyDescent="0.45">
      <c r="D43" s="176">
        <f>SHG!B42</f>
        <v>31</v>
      </c>
      <c r="E43" s="170" t="str">
        <f>SHG!C42</f>
        <v>کردستان</v>
      </c>
      <c r="F43" s="164" t="str">
        <f>SHG!D42</f>
        <v>دهگلان</v>
      </c>
      <c r="G43" s="164" t="str">
        <f>SHG!E42</f>
        <v>قره بلاغ</v>
      </c>
      <c r="H43" s="165">
        <f>payesh!AI15</f>
        <v>0</v>
      </c>
      <c r="I43" s="164" t="str">
        <f>SHG!F42</f>
        <v>گلبهار</v>
      </c>
      <c r="J43" s="166" t="s">
        <v>230</v>
      </c>
      <c r="K43" s="164">
        <f>payesh!AI22</f>
        <v>16</v>
      </c>
      <c r="L43" s="164" t="str">
        <f>SHG!P42</f>
        <v>مرضیه مرادی</v>
      </c>
      <c r="M43" s="164" t="str">
        <f>SHG!Q42</f>
        <v>فریبا مرادی</v>
      </c>
      <c r="N43" s="164" t="str">
        <f>SHG!R42</f>
        <v>پروین محمدی</v>
      </c>
      <c r="O43" s="165">
        <f>SHG!N42</f>
        <v>785583725</v>
      </c>
      <c r="P43" s="164">
        <f>payesh!AI62</f>
        <v>4800000</v>
      </c>
      <c r="Q43" s="167">
        <f>payesh!AI82</f>
        <v>0</v>
      </c>
    </row>
    <row r="44" spans="4:17" ht="18.75" thickBot="1" x14ac:dyDescent="0.45">
      <c r="D44" s="169">
        <f>SHG!B43</f>
        <v>32</v>
      </c>
      <c r="E44" s="171" t="str">
        <f>SHG!C43</f>
        <v>کردستان</v>
      </c>
      <c r="F44" s="172" t="str">
        <f>SHG!D43</f>
        <v>دهگلان</v>
      </c>
      <c r="G44" s="172" t="str">
        <f>SHG!E43</f>
        <v>گرگانه</v>
      </c>
      <c r="H44" s="173">
        <f>payesh!AJ15</f>
        <v>0</v>
      </c>
      <c r="I44" s="172" t="str">
        <f>SHG!F43</f>
        <v>گلدانه</v>
      </c>
      <c r="J44" s="174" t="s">
        <v>230</v>
      </c>
      <c r="K44" s="172">
        <f>payesh!AJ22</f>
        <v>14</v>
      </c>
      <c r="L44" s="172" t="str">
        <f>SHG!P43</f>
        <v xml:space="preserve"> جیران مجیدی</v>
      </c>
      <c r="M44" s="172" t="str">
        <f>SHG!Q43</f>
        <v>آرزو عزتی</v>
      </c>
      <c r="N44" s="172" t="str">
        <f>SHG!R43</f>
        <v>ویدا مجیدی</v>
      </c>
      <c r="O44" s="173">
        <f>SHG!N43</f>
        <v>78675844</v>
      </c>
      <c r="P44" s="172">
        <f>payesh!AJ62</f>
        <v>4200000</v>
      </c>
      <c r="Q44" s="175">
        <f>payesh!AJ82</f>
        <v>0</v>
      </c>
    </row>
    <row r="45" spans="4:17" ht="18.75" thickBot="1" x14ac:dyDescent="0.45">
      <c r="D45" s="176">
        <f>SHG!B44</f>
        <v>33</v>
      </c>
      <c r="E45" s="170" t="str">
        <f>SHG!C44</f>
        <v>کردستان</v>
      </c>
      <c r="F45" s="164" t="str">
        <f>SHG!D44</f>
        <v>دهگلان</v>
      </c>
      <c r="G45" s="164" t="str">
        <f>SHG!E44</f>
        <v>گرگانه</v>
      </c>
      <c r="H45" s="165">
        <f>payesh!AK15</f>
        <v>0</v>
      </c>
      <c r="I45" s="164" t="str">
        <f>SHG!F44</f>
        <v>صدف</v>
      </c>
      <c r="J45" s="166" t="s">
        <v>230</v>
      </c>
      <c r="K45" s="164">
        <f>payesh!AK22</f>
        <v>11</v>
      </c>
      <c r="L45" s="164" t="str">
        <f>SHG!P44</f>
        <v>ثریا کرمی</v>
      </c>
      <c r="M45" s="164" t="str">
        <f>SHG!Q44</f>
        <v>ایران داوودی</v>
      </c>
      <c r="N45" s="164" t="str">
        <f>SHG!R44</f>
        <v>فریبا علی پناه</v>
      </c>
      <c r="O45" s="165">
        <f>SHG!N44</f>
        <v>785681597</v>
      </c>
      <c r="P45" s="164">
        <f>payesh!AK62</f>
        <v>3300000</v>
      </c>
      <c r="Q45" s="167">
        <f>payesh!AK82</f>
        <v>0</v>
      </c>
    </row>
    <row r="46" spans="4:17" ht="18.75" thickBot="1" x14ac:dyDescent="0.45">
      <c r="D46" s="169">
        <f>SHG!B45</f>
        <v>34</v>
      </c>
      <c r="E46" s="171" t="str">
        <f>SHG!C45</f>
        <v>کردستان</v>
      </c>
      <c r="F46" s="172" t="str">
        <f>SHG!D45</f>
        <v>دهگلان</v>
      </c>
      <c r="G46" s="172" t="str">
        <f>SHG!E45</f>
        <v>ناصر آباد</v>
      </c>
      <c r="H46" s="173">
        <f>payesh!AL15</f>
        <v>0</v>
      </c>
      <c r="I46" s="172" t="str">
        <f>SHG!F45</f>
        <v>نرگس</v>
      </c>
      <c r="J46" s="174" t="s">
        <v>230</v>
      </c>
      <c r="K46" s="172">
        <f>payesh!AL22</f>
        <v>13</v>
      </c>
      <c r="L46" s="172" t="str">
        <f>SHG!P45</f>
        <v>شرمین احمدی</v>
      </c>
      <c r="M46" s="172" t="str">
        <f>SHG!Q45</f>
        <v>سعدیه ناصر آبادی</v>
      </c>
      <c r="N46" s="172" t="str">
        <f>SHG!R45</f>
        <v>رویا احمدی</v>
      </c>
      <c r="O46" s="173">
        <f>SHG!N45</f>
        <v>787398016</v>
      </c>
      <c r="P46" s="172">
        <f>payesh!AL62</f>
        <v>2600000</v>
      </c>
      <c r="Q46" s="175">
        <f>payesh!AL82</f>
        <v>0</v>
      </c>
    </row>
    <row r="47" spans="4:17" ht="18.75" thickBot="1" x14ac:dyDescent="0.45">
      <c r="D47" s="176" t="e">
        <f>SHG!B46</f>
        <v>#REF!</v>
      </c>
      <c r="E47" s="170" t="e">
        <f>SHG!C46</f>
        <v>#REF!</v>
      </c>
      <c r="F47" s="164" t="e">
        <f>SHG!D46</f>
        <v>#REF!</v>
      </c>
      <c r="G47" s="164" t="e">
        <f>SHG!E46</f>
        <v>#REF!</v>
      </c>
      <c r="H47" s="165" t="e">
        <f>payesh!#REF!</f>
        <v>#REF!</v>
      </c>
      <c r="I47" s="164" t="e">
        <f>SHG!F46</f>
        <v>#REF!</v>
      </c>
      <c r="J47" s="166" t="s">
        <v>230</v>
      </c>
      <c r="K47" s="164" t="e">
        <f>payesh!#REF!</f>
        <v>#REF!</v>
      </c>
      <c r="L47" s="164" t="e">
        <f>SHG!P46</f>
        <v>#REF!</v>
      </c>
      <c r="M47" s="164" t="e">
        <f>SHG!Q46</f>
        <v>#REF!</v>
      </c>
      <c r="N47" s="164" t="e">
        <f>SHG!R46</f>
        <v>#REF!</v>
      </c>
      <c r="O47" s="165" t="e">
        <f>SHG!N46</f>
        <v>#REF!</v>
      </c>
      <c r="P47" s="164" t="e">
        <f>payesh!#REF!</f>
        <v>#REF!</v>
      </c>
      <c r="Q47" s="167" t="e">
        <f>payesh!#REF!</f>
        <v>#REF!</v>
      </c>
    </row>
    <row r="48" spans="4:17" ht="18.75" thickBot="1" x14ac:dyDescent="0.45">
      <c r="D48" s="169">
        <f>SHG!B47</f>
        <v>35</v>
      </c>
      <c r="E48" s="171" t="str">
        <f>SHG!C47</f>
        <v>کردستان</v>
      </c>
      <c r="F48" s="172" t="str">
        <f>SHG!D47</f>
        <v>دهگلان</v>
      </c>
      <c r="G48" s="172" t="str">
        <f>SHG!E47</f>
        <v>طهماسبقلی</v>
      </c>
      <c r="H48" s="173">
        <f>payesh!AM15</f>
        <v>0</v>
      </c>
      <c r="I48" s="172" t="str">
        <f>SHG!F47</f>
        <v>اهورا</v>
      </c>
      <c r="J48" s="174" t="s">
        <v>230</v>
      </c>
      <c r="K48" s="172">
        <f>payesh!AM22</f>
        <v>12</v>
      </c>
      <c r="L48" s="172" t="str">
        <f>SHG!P47</f>
        <v>فرخنده ساروقی</v>
      </c>
      <c r="M48" s="172" t="str">
        <f>SHG!Q47</f>
        <v>طیبه مرادی</v>
      </c>
      <c r="N48" s="172" t="str">
        <f>SHG!R47</f>
        <v>زهرا گوشبر</v>
      </c>
      <c r="O48" s="173">
        <f>SHG!N47</f>
        <v>787522635</v>
      </c>
      <c r="P48" s="172">
        <f>payesh!AM62</f>
        <v>2400000</v>
      </c>
      <c r="Q48" s="175">
        <f>payesh!AM82</f>
        <v>0</v>
      </c>
    </row>
    <row r="49" spans="4:17" ht="18.75" thickBot="1" x14ac:dyDescent="0.45">
      <c r="D49" s="176">
        <f>SHG!B48</f>
        <v>36</v>
      </c>
      <c r="E49" s="170" t="str">
        <f>SHG!C48</f>
        <v>کردستان</v>
      </c>
      <c r="F49" s="164" t="str">
        <f>SHG!D48</f>
        <v>دهگلان</v>
      </c>
      <c r="G49" s="164" t="str">
        <f>SHG!E48</f>
        <v>کاکوی سفلی</v>
      </c>
      <c r="H49" s="165">
        <f>payesh!AN15</f>
        <v>0</v>
      </c>
      <c r="I49" s="164" t="str">
        <f>SHG!F48</f>
        <v>کوثر</v>
      </c>
      <c r="J49" s="166" t="s">
        <v>230</v>
      </c>
      <c r="K49" s="164">
        <f>payesh!AN22</f>
        <v>12</v>
      </c>
      <c r="L49" s="164" t="str">
        <f>SHG!P48</f>
        <v>چنور عزتی</v>
      </c>
      <c r="M49" s="164" t="str">
        <f>SHG!Q48</f>
        <v>آمنه عزتی</v>
      </c>
      <c r="N49" s="164" t="str">
        <f>SHG!R48</f>
        <v>فریبا مفاخری</v>
      </c>
      <c r="O49" s="165">
        <f>SHG!N48</f>
        <v>785466603</v>
      </c>
      <c r="P49" s="164">
        <f>payesh!AN62</f>
        <v>3600000</v>
      </c>
      <c r="Q49" s="167">
        <f>payesh!AN82</f>
        <v>0</v>
      </c>
    </row>
    <row r="50" spans="4:17" ht="18.75" thickBot="1" x14ac:dyDescent="0.45">
      <c r="D50" s="169">
        <f>SHG!B49</f>
        <v>37</v>
      </c>
      <c r="E50" s="171" t="str">
        <f>SHG!C49</f>
        <v>کردستان</v>
      </c>
      <c r="F50" s="172" t="str">
        <f>SHG!D49</f>
        <v>دهگلان</v>
      </c>
      <c r="G50" s="172" t="str">
        <f>SHG!E49</f>
        <v>کاکوی سفلی</v>
      </c>
      <c r="H50" s="173">
        <f>payesh!AO15</f>
        <v>0</v>
      </c>
      <c r="I50" s="172" t="str">
        <f>SHG!F49</f>
        <v>سیران</v>
      </c>
      <c r="J50" s="174" t="s">
        <v>230</v>
      </c>
      <c r="K50" s="172">
        <f>payesh!AO22</f>
        <v>6</v>
      </c>
      <c r="L50" s="172" t="str">
        <f>SHG!P49</f>
        <v>.................</v>
      </c>
      <c r="M50" s="172" t="str">
        <f>SHG!Q49</f>
        <v>فهیمه حیدری</v>
      </c>
      <c r="N50" s="172" t="str">
        <f>SHG!R49</f>
        <v>سیران عزیزی</v>
      </c>
      <c r="O50" s="173">
        <f>SHG!N49</f>
        <v>785566528</v>
      </c>
      <c r="P50" s="172">
        <f>payesh!AO62</f>
        <v>1800000</v>
      </c>
      <c r="Q50" s="175">
        <f>payesh!AO82</f>
        <v>0</v>
      </c>
    </row>
    <row r="51" spans="4:17" ht="18.75" thickBot="1" x14ac:dyDescent="0.45">
      <c r="D51" s="176">
        <f>SHG!B50</f>
        <v>38</v>
      </c>
      <c r="E51" s="170" t="str">
        <f>SHG!C50</f>
        <v>کردستان</v>
      </c>
      <c r="F51" s="164" t="str">
        <f>SHG!D50</f>
        <v>دهگلان</v>
      </c>
      <c r="G51" s="164" t="str">
        <f>SHG!E50</f>
        <v>تازه آباد قروچای</v>
      </c>
      <c r="H51" s="165">
        <f>payesh!AP15</f>
        <v>0</v>
      </c>
      <c r="I51" s="164" t="str">
        <f>SHG!F50</f>
        <v>نیان</v>
      </c>
      <c r="J51" s="166" t="s">
        <v>230</v>
      </c>
      <c r="K51" s="164">
        <f>payesh!AP22</f>
        <v>15</v>
      </c>
      <c r="L51" s="164" t="str">
        <f>SHG!P50</f>
        <v>ساعت حسین پناهی</v>
      </c>
      <c r="M51" s="164" t="str">
        <f>SHG!Q50</f>
        <v>شهلا صمدی</v>
      </c>
      <c r="N51" s="164" t="str">
        <f>SHG!R50</f>
        <v>شهناز خالدیان</v>
      </c>
      <c r="O51" s="165">
        <f>SHG!N50</f>
        <v>787842179</v>
      </c>
      <c r="P51" s="164">
        <f>payesh!AP62</f>
        <v>3000000</v>
      </c>
      <c r="Q51" s="167">
        <f>payesh!AP82</f>
        <v>0</v>
      </c>
    </row>
    <row r="52" spans="4:17" ht="18.75" thickBot="1" x14ac:dyDescent="0.45">
      <c r="D52" s="169">
        <f>SHG!B51</f>
        <v>39</v>
      </c>
      <c r="E52" s="171" t="str">
        <f>SHG!C51</f>
        <v>کردستان</v>
      </c>
      <c r="F52" s="172" t="str">
        <f>SHG!D51</f>
        <v>دهگلان</v>
      </c>
      <c r="G52" s="172" t="str">
        <f>SHG!E51</f>
        <v>سراب حاجی پمق</v>
      </c>
      <c r="H52" s="173">
        <f>payesh!AQ15</f>
        <v>0</v>
      </c>
      <c r="I52" s="172" t="str">
        <f>SHG!F51</f>
        <v>نیشتمان</v>
      </c>
      <c r="J52" s="174" t="s">
        <v>230</v>
      </c>
      <c r="K52" s="172">
        <f>payesh!AQ22</f>
        <v>13</v>
      </c>
      <c r="L52" s="172" t="str">
        <f>SHG!P51</f>
        <v>حیران رشیدی</v>
      </c>
      <c r="M52" s="172" t="str">
        <f>SHG!Q51</f>
        <v>مریم صفایی</v>
      </c>
      <c r="N52" s="172" t="str">
        <f>SHG!R51</f>
        <v>ایران حسین پناهی</v>
      </c>
      <c r="O52" s="173">
        <f>SHG!N51</f>
        <v>785994167</v>
      </c>
      <c r="P52" s="172">
        <f>payesh!AQ62</f>
        <v>7800000</v>
      </c>
      <c r="Q52" s="175">
        <f>payesh!AQ82</f>
        <v>0</v>
      </c>
    </row>
    <row r="53" spans="4:17" ht="18.75" thickBot="1" x14ac:dyDescent="0.45">
      <c r="D53" s="176">
        <f>SHG!B52</f>
        <v>40</v>
      </c>
      <c r="E53" s="170" t="str">
        <f>SHG!C52</f>
        <v>کردستان</v>
      </c>
      <c r="F53" s="164" t="str">
        <f>SHG!D52</f>
        <v>دهگلان</v>
      </c>
      <c r="G53" s="164" t="str">
        <f>SHG!E52</f>
        <v>سراب حاجی پمق</v>
      </c>
      <c r="H53" s="165">
        <f>payesh!AR15</f>
        <v>0</v>
      </c>
      <c r="I53" s="164" t="str">
        <f>SHG!F52</f>
        <v>خاطره</v>
      </c>
      <c r="J53" s="166" t="s">
        <v>230</v>
      </c>
      <c r="K53" s="164">
        <f>payesh!AR22</f>
        <v>12</v>
      </c>
      <c r="L53" s="164" t="str">
        <f>SHG!P52</f>
        <v>سحر غریبی</v>
      </c>
      <c r="M53" s="164" t="str">
        <f>SHG!Q52</f>
        <v>سوما محمدی</v>
      </c>
      <c r="N53" s="164" t="str">
        <f>SHG!R52</f>
        <v>صبری قوامی</v>
      </c>
      <c r="O53" s="165">
        <f>SHG!N52</f>
        <v>785978940</v>
      </c>
      <c r="P53" s="164">
        <f>payesh!AR62</f>
        <v>7200000</v>
      </c>
      <c r="Q53" s="167">
        <f>payesh!AR82</f>
        <v>0</v>
      </c>
    </row>
    <row r="54" spans="4:17" ht="18.75" thickBot="1" x14ac:dyDescent="0.45">
      <c r="D54" s="169">
        <f>SHG!B53</f>
        <v>41</v>
      </c>
      <c r="E54" s="171" t="str">
        <f>SHG!C53</f>
        <v>کردستان</v>
      </c>
      <c r="F54" s="172" t="str">
        <f>SHG!D53</f>
        <v>دهگلان</v>
      </c>
      <c r="G54" s="172" t="str">
        <f>SHG!E53</f>
        <v>قروچای</v>
      </c>
      <c r="H54" s="173">
        <f>payesh!AS15</f>
        <v>0</v>
      </c>
      <c r="I54" s="172" t="str">
        <f>SHG!F53</f>
        <v>رویا</v>
      </c>
      <c r="J54" s="174" t="s">
        <v>230</v>
      </c>
      <c r="K54" s="172">
        <f>payesh!AS22</f>
        <v>13</v>
      </c>
      <c r="L54" s="172" t="str">
        <f>SHG!P53</f>
        <v>ناهید حسین پناهی</v>
      </c>
      <c r="M54" s="172" t="str">
        <f>SHG!Q53</f>
        <v>زینب سیفی</v>
      </c>
      <c r="N54" s="172" t="str">
        <f>SHG!R53</f>
        <v>ملیحه حسین پناهی</v>
      </c>
      <c r="O54" s="173">
        <f>SHG!N53</f>
        <v>788457540</v>
      </c>
      <c r="P54" s="172">
        <f>payesh!AS62</f>
        <v>3900000</v>
      </c>
      <c r="Q54" s="175">
        <f>payesh!AS82</f>
        <v>0</v>
      </c>
    </row>
    <row r="55" spans="4:17" ht="18.75" thickBot="1" x14ac:dyDescent="0.45">
      <c r="D55" s="176" t="e">
        <f>SHG!B54</f>
        <v>#REF!</v>
      </c>
      <c r="E55" s="170" t="e">
        <f>SHG!C54</f>
        <v>#REF!</v>
      </c>
      <c r="F55" s="164" t="e">
        <f>SHG!D54</f>
        <v>#REF!</v>
      </c>
      <c r="G55" s="164" t="e">
        <f>SHG!E54</f>
        <v>#REF!</v>
      </c>
      <c r="H55" s="165" t="e">
        <f>payesh!#REF!</f>
        <v>#REF!</v>
      </c>
      <c r="I55" s="164" t="e">
        <f>SHG!F54</f>
        <v>#REF!</v>
      </c>
      <c r="J55" s="166" t="s">
        <v>230</v>
      </c>
      <c r="K55" s="164" t="e">
        <f>payesh!#REF!</f>
        <v>#REF!</v>
      </c>
      <c r="L55" s="164" t="e">
        <f>SHG!P54</f>
        <v>#REF!</v>
      </c>
      <c r="M55" s="164" t="e">
        <f>SHG!Q54</f>
        <v>#REF!</v>
      </c>
      <c r="N55" s="164" t="e">
        <f>SHG!R54</f>
        <v>#REF!</v>
      </c>
      <c r="O55" s="165" t="e">
        <f>SHG!N54</f>
        <v>#REF!</v>
      </c>
      <c r="P55" s="164" t="e">
        <f>payesh!#REF!</f>
        <v>#REF!</v>
      </c>
      <c r="Q55" s="167" t="e">
        <f>payesh!#REF!</f>
        <v>#REF!</v>
      </c>
    </row>
    <row r="56" spans="4:17" ht="18.75" thickBot="1" x14ac:dyDescent="0.45">
      <c r="D56" s="169" t="e">
        <f>SHG!B55</f>
        <v>#REF!</v>
      </c>
      <c r="E56" s="171" t="e">
        <f>SHG!C55</f>
        <v>#REF!</v>
      </c>
      <c r="F56" s="172" t="e">
        <f>SHG!D55</f>
        <v>#REF!</v>
      </c>
      <c r="G56" s="172" t="e">
        <f>SHG!E55</f>
        <v>#REF!</v>
      </c>
      <c r="H56" s="173" t="e">
        <f>payesh!#REF!</f>
        <v>#REF!</v>
      </c>
      <c r="I56" s="172" t="e">
        <f>SHG!F55</f>
        <v>#REF!</v>
      </c>
      <c r="J56" s="174" t="s">
        <v>230</v>
      </c>
      <c r="K56" s="172" t="e">
        <f>payesh!#REF!</f>
        <v>#REF!</v>
      </c>
      <c r="L56" s="172" t="e">
        <f>SHG!P55</f>
        <v>#REF!</v>
      </c>
      <c r="M56" s="172" t="e">
        <f>SHG!Q55</f>
        <v>#REF!</v>
      </c>
      <c r="N56" s="172" t="e">
        <f>SHG!R55</f>
        <v>#REF!</v>
      </c>
      <c r="O56" s="173" t="e">
        <f>SHG!N55</f>
        <v>#REF!</v>
      </c>
      <c r="P56" s="172" t="e">
        <f>payesh!#REF!</f>
        <v>#REF!</v>
      </c>
      <c r="Q56" s="175" t="e">
        <f>payesh!#REF!</f>
        <v>#REF!</v>
      </c>
    </row>
    <row r="57" spans="4:17" ht="18.75" thickBot="1" x14ac:dyDescent="0.45">
      <c r="D57" s="176">
        <f>SHG!B56</f>
        <v>42</v>
      </c>
      <c r="E57" s="170" t="str">
        <f>SHG!C56</f>
        <v>کردستان</v>
      </c>
      <c r="F57" s="164" t="str">
        <f>SHG!D56</f>
        <v>دهگلان</v>
      </c>
      <c r="G57" s="164" t="str">
        <f>SHG!E56</f>
        <v>سرواله</v>
      </c>
      <c r="H57" s="165">
        <f>payesh!AT15</f>
        <v>0</v>
      </c>
      <c r="I57" s="164" t="str">
        <f>SHG!F56</f>
        <v>دیلان</v>
      </c>
      <c r="J57" s="166" t="s">
        <v>230</v>
      </c>
      <c r="K57" s="164">
        <f>payesh!AT22</f>
        <v>13</v>
      </c>
      <c r="L57" s="164" t="str">
        <f>SHG!P56</f>
        <v>شریفه طریقی</v>
      </c>
      <c r="M57" s="164" t="str">
        <f>SHG!Q56</f>
        <v>مریم احمدی</v>
      </c>
      <c r="N57" s="164" t="str">
        <f>SHG!R56</f>
        <v>روژین احمدی</v>
      </c>
      <c r="O57" s="165">
        <f>SHG!N56</f>
        <v>787948890</v>
      </c>
      <c r="P57" s="164">
        <f>payesh!AT62</f>
        <v>2600000</v>
      </c>
      <c r="Q57" s="167">
        <f>payesh!AT82</f>
        <v>0</v>
      </c>
    </row>
    <row r="58" spans="4:17" ht="18.75" thickBot="1" x14ac:dyDescent="0.45">
      <c r="D58" s="169">
        <f>SHG!B57</f>
        <v>43</v>
      </c>
      <c r="E58" s="171" t="str">
        <f>SHG!C57</f>
        <v>کردستان</v>
      </c>
      <c r="F58" s="172" t="str">
        <f>SHG!D57</f>
        <v>دهگلان</v>
      </c>
      <c r="G58" s="172" t="str">
        <f>SHG!E57</f>
        <v>آرزند</v>
      </c>
      <c r="H58" s="173">
        <f>payesh!AU15</f>
        <v>0</v>
      </c>
      <c r="I58" s="172" t="str">
        <f>SHG!F57</f>
        <v>فرناز</v>
      </c>
      <c r="J58" s="174" t="s">
        <v>230</v>
      </c>
      <c r="K58" s="172">
        <f>payesh!AU22</f>
        <v>11</v>
      </c>
      <c r="L58" s="172" t="str">
        <f>SHG!P57</f>
        <v>معصومه ویسی</v>
      </c>
      <c r="M58" s="172" t="str">
        <f>SHG!Q57</f>
        <v>مریم غفوری</v>
      </c>
      <c r="N58" s="172" t="str">
        <f>SHG!R57</f>
        <v>.............</v>
      </c>
      <c r="O58" s="173">
        <f>SHG!N57</f>
        <v>788002104</v>
      </c>
      <c r="P58" s="172">
        <f>payesh!AU62</f>
        <v>2200000</v>
      </c>
      <c r="Q58" s="175">
        <f>payesh!AU82</f>
        <v>0</v>
      </c>
    </row>
    <row r="59" spans="4:17" ht="18.75" thickBot="1" x14ac:dyDescent="0.45">
      <c r="D59" s="176">
        <f>SHG!B58</f>
        <v>44</v>
      </c>
      <c r="E59" s="170" t="str">
        <f>SHG!C58</f>
        <v>کردستان</v>
      </c>
      <c r="F59" s="164" t="str">
        <f>SHG!D58</f>
        <v>دهگلان</v>
      </c>
      <c r="G59" s="164" t="str">
        <f>SHG!E58</f>
        <v>سراب حاجی پمق</v>
      </c>
      <c r="H59" s="165">
        <f>payesh!AV15</f>
        <v>0</v>
      </c>
      <c r="I59" s="164" t="str">
        <f>SHG!F58</f>
        <v>مهربان</v>
      </c>
      <c r="J59" s="166" t="s">
        <v>230</v>
      </c>
      <c r="K59" s="164">
        <f>payesh!AV22</f>
        <v>13</v>
      </c>
      <c r="L59" s="164" t="str">
        <f>SHG!P58</f>
        <v>عطیه نوری</v>
      </c>
      <c r="M59" s="164" t="str">
        <f>SHG!Q58</f>
        <v>کبری بابایی</v>
      </c>
      <c r="N59" s="164" t="str">
        <f>SHG!R58</f>
        <v>...........</v>
      </c>
      <c r="O59" s="165">
        <f>SHG!N58</f>
        <v>788106646</v>
      </c>
      <c r="P59" s="164">
        <f>payesh!AV62</f>
        <v>2600000</v>
      </c>
      <c r="Q59" s="167">
        <f>payesh!AV82</f>
        <v>0</v>
      </c>
    </row>
    <row r="60" spans="4:17" ht="18.75" thickBot="1" x14ac:dyDescent="0.45">
      <c r="D60" s="169">
        <f>SHG!B59</f>
        <v>45</v>
      </c>
      <c r="E60" s="171" t="str">
        <f>SHG!C59</f>
        <v>کردستان</v>
      </c>
      <c r="F60" s="172" t="str">
        <f>SHG!D59</f>
        <v>دهگلان</v>
      </c>
      <c r="G60" s="172" t="str">
        <f>SHG!E59</f>
        <v>ناصر آباد</v>
      </c>
      <c r="H60" s="173">
        <f>payesh!AW15</f>
        <v>0</v>
      </c>
      <c r="I60" s="172" t="str">
        <f>SHG!F59</f>
        <v>یسنا</v>
      </c>
      <c r="J60" s="174" t="s">
        <v>230</v>
      </c>
      <c r="K60" s="172">
        <f>payesh!AW22</f>
        <v>13</v>
      </c>
      <c r="L60" s="172" t="str">
        <f>SHG!P59</f>
        <v>ثریا مشیر پناهی</v>
      </c>
      <c r="M60" s="172" t="str">
        <f>SHG!Q59</f>
        <v>شهلا کریمیان</v>
      </c>
      <c r="N60" s="172" t="str">
        <f>SHG!R59</f>
        <v>.........</v>
      </c>
      <c r="O60" s="173">
        <f>SHG!N59</f>
        <v>788502107</v>
      </c>
      <c r="P60" s="172">
        <f>payesh!AW62</f>
        <v>2600000</v>
      </c>
      <c r="Q60" s="175">
        <f>payesh!AW82</f>
        <v>0</v>
      </c>
    </row>
    <row r="61" spans="4:17" ht="18.75" thickBot="1" x14ac:dyDescent="0.45">
      <c r="D61" s="176">
        <f>SHG!B60</f>
        <v>46</v>
      </c>
      <c r="E61" s="170" t="str">
        <f>SHG!C60</f>
        <v>کردستان</v>
      </c>
      <c r="F61" s="164" t="str">
        <f>SHG!D60</f>
        <v>دهگلان</v>
      </c>
      <c r="G61" s="164" t="str">
        <f>SHG!E60</f>
        <v>بلدستی</v>
      </c>
      <c r="H61" s="165">
        <f>payesh!AX15</f>
        <v>0</v>
      </c>
      <c r="I61" s="164" t="str">
        <f>SHG!F60</f>
        <v>گندم</v>
      </c>
      <c r="J61" s="166" t="s">
        <v>230</v>
      </c>
      <c r="K61" s="164">
        <f>payesh!AX22</f>
        <v>10</v>
      </c>
      <c r="L61" s="164" t="str">
        <f>SHG!P60</f>
        <v>آزیتا شیخ حسنی</v>
      </c>
      <c r="M61" s="164" t="str">
        <f>SHG!Q60</f>
        <v>مهناز محمودی</v>
      </c>
      <c r="N61" s="164" t="str">
        <f>SHG!R60</f>
        <v>...........</v>
      </c>
      <c r="O61" s="165">
        <f>SHG!N60</f>
        <v>788857593</v>
      </c>
      <c r="P61" s="164">
        <f>payesh!AX62</f>
        <v>2000000</v>
      </c>
      <c r="Q61" s="167">
        <f>payesh!AX82</f>
        <v>0</v>
      </c>
    </row>
    <row r="62" spans="4:17" ht="18.75" thickBot="1" x14ac:dyDescent="0.45">
      <c r="D62" s="169">
        <f>SHG!B61</f>
        <v>47</v>
      </c>
      <c r="E62" s="171" t="str">
        <f>SHG!C61</f>
        <v>کردستان</v>
      </c>
      <c r="F62" s="172" t="str">
        <f>SHG!D61</f>
        <v>دهگلان</v>
      </c>
      <c r="G62" s="172" t="str">
        <f>SHG!E61</f>
        <v>قاضی جوب</v>
      </c>
      <c r="H62" s="173">
        <f>payesh!AY15</f>
        <v>0</v>
      </c>
      <c r="I62" s="172" t="str">
        <f>SHG!F61</f>
        <v>چیا</v>
      </c>
      <c r="J62" s="174" t="s">
        <v>230</v>
      </c>
      <c r="K62" s="172">
        <f>payesh!AY22</f>
        <v>11</v>
      </c>
      <c r="L62" s="172" t="str">
        <f>SHG!P61</f>
        <v>گلاویژ خالدیان</v>
      </c>
      <c r="M62" s="172" t="str">
        <f>SHG!Q61</f>
        <v>سمیه برخورداری</v>
      </c>
      <c r="N62" s="172" t="str">
        <f>SHG!R61</f>
        <v>..........</v>
      </c>
      <c r="O62" s="173">
        <f>SHG!N61</f>
        <v>789292109</v>
      </c>
      <c r="P62" s="172">
        <f>payesh!AY62</f>
        <v>220000</v>
      </c>
      <c r="Q62" s="175">
        <f>payesh!AY82</f>
        <v>0</v>
      </c>
    </row>
    <row r="63" spans="4:17" ht="18.75" thickBot="1" x14ac:dyDescent="0.45">
      <c r="D63" s="176">
        <f>SHG!B62</f>
        <v>48</v>
      </c>
      <c r="E63" s="170" t="str">
        <f>SHG!C62</f>
        <v>کردستان</v>
      </c>
      <c r="F63" s="164" t="str">
        <f>SHG!D62</f>
        <v>دهگلان</v>
      </c>
      <c r="G63" s="164" t="str">
        <f>SHG!E62</f>
        <v>قروچای</v>
      </c>
      <c r="H63" s="165">
        <f>payesh!AZ15</f>
        <v>0</v>
      </c>
      <c r="I63" s="164" t="str">
        <f>SHG!F62</f>
        <v>ئاکو</v>
      </c>
      <c r="J63" s="166" t="s">
        <v>230</v>
      </c>
      <c r="K63" s="164">
        <f>payesh!AZ22</f>
        <v>14</v>
      </c>
      <c r="L63" s="164" t="str">
        <f>SHG!P62</f>
        <v>صغری میرکی</v>
      </c>
      <c r="M63" s="164" t="str">
        <f>SHG!Q62</f>
        <v>چنور حسین پناهی</v>
      </c>
      <c r="N63" s="164" t="str">
        <f>SHG!R62</f>
        <v>پریسا اصلانی</v>
      </c>
      <c r="O63" s="165">
        <f>SHG!N62</f>
        <v>790608891</v>
      </c>
      <c r="P63" s="164">
        <f>payesh!AZ62</f>
        <v>2100000</v>
      </c>
      <c r="Q63" s="167">
        <f>payesh!AZ82</f>
        <v>0</v>
      </c>
    </row>
    <row r="64" spans="4:17" ht="18.75" thickBot="1" x14ac:dyDescent="0.45">
      <c r="D64" s="169">
        <f>SHG!B63</f>
        <v>49</v>
      </c>
      <c r="E64" s="171">
        <f>SHG!C63</f>
        <v>0</v>
      </c>
      <c r="F64" s="172">
        <f>SHG!D63</f>
        <v>0</v>
      </c>
      <c r="G64" s="172">
        <f>SHG!E63</f>
        <v>0</v>
      </c>
      <c r="H64" s="173">
        <f>payesh!BA15</f>
        <v>0</v>
      </c>
      <c r="I64" s="172">
        <f>SHG!F63</f>
        <v>0</v>
      </c>
      <c r="J64" s="174" t="s">
        <v>230</v>
      </c>
      <c r="K64" s="172">
        <f>payesh!BA22</f>
        <v>15</v>
      </c>
      <c r="L64" s="172">
        <f>SHG!P63</f>
        <v>0</v>
      </c>
      <c r="M64" s="172">
        <f>SHG!Q63</f>
        <v>0</v>
      </c>
      <c r="N64" s="172">
        <f>SHG!R63</f>
        <v>0</v>
      </c>
      <c r="O64" s="173">
        <f>SHG!N63</f>
        <v>0</v>
      </c>
      <c r="P64" s="172">
        <f>payesh!BA62</f>
        <v>1500000</v>
      </c>
      <c r="Q64" s="175">
        <f>payesh!BA82</f>
        <v>0</v>
      </c>
    </row>
    <row r="65" spans="4:17" ht="18.75" thickBot="1" x14ac:dyDescent="0.45">
      <c r="D65" s="176">
        <f>SHG!B64</f>
        <v>50</v>
      </c>
      <c r="E65" s="170">
        <f>SHG!C64</f>
        <v>0</v>
      </c>
      <c r="F65" s="164">
        <f>SHG!D64</f>
        <v>0</v>
      </c>
      <c r="G65" s="164">
        <f>SHG!E64</f>
        <v>0</v>
      </c>
      <c r="H65" s="165">
        <f>payesh!BB15</f>
        <v>0</v>
      </c>
      <c r="I65" s="164">
        <f>SHG!F64</f>
        <v>0</v>
      </c>
      <c r="J65" s="166"/>
      <c r="K65" s="164">
        <f>payesh!BB22</f>
        <v>0</v>
      </c>
      <c r="L65" s="164">
        <f>SHG!P64</f>
        <v>0</v>
      </c>
      <c r="M65" s="164">
        <f>SHG!Q64</f>
        <v>0</v>
      </c>
      <c r="N65" s="164">
        <f>SHG!R64</f>
        <v>0</v>
      </c>
      <c r="O65" s="165">
        <f>SHG!N64</f>
        <v>0</v>
      </c>
      <c r="P65" s="164">
        <f>payesh!BB62</f>
        <v>0</v>
      </c>
      <c r="Q65" s="167">
        <f>payesh!BB82</f>
        <v>0</v>
      </c>
    </row>
    <row r="66" spans="4:17" ht="18.75" thickBot="1" x14ac:dyDescent="0.45">
      <c r="D66" s="169">
        <f>SHG!B65</f>
        <v>51</v>
      </c>
      <c r="E66" s="171">
        <f>SHG!C65</f>
        <v>0</v>
      </c>
      <c r="F66" s="172">
        <f>SHG!D65</f>
        <v>0</v>
      </c>
      <c r="G66" s="172">
        <f>SHG!E65</f>
        <v>0</v>
      </c>
      <c r="H66" s="173">
        <f>payesh!BC15</f>
        <v>0</v>
      </c>
      <c r="I66" s="172">
        <f>SHG!F65</f>
        <v>0</v>
      </c>
      <c r="J66" s="174"/>
      <c r="K66" s="172">
        <f>payesh!BC22</f>
        <v>0</v>
      </c>
      <c r="L66" s="172">
        <f>SHG!P65</f>
        <v>0</v>
      </c>
      <c r="M66" s="172">
        <f>SHG!Q65</f>
        <v>0</v>
      </c>
      <c r="N66" s="172">
        <f>SHG!R65</f>
        <v>0</v>
      </c>
      <c r="O66" s="173">
        <f>SHG!N65</f>
        <v>0</v>
      </c>
      <c r="P66" s="172">
        <f>payesh!BC62</f>
        <v>0</v>
      </c>
      <c r="Q66" s="175">
        <f>payesh!BC82</f>
        <v>0</v>
      </c>
    </row>
    <row r="67" spans="4:17" ht="18.75" thickBot="1" x14ac:dyDescent="0.45">
      <c r="D67" s="176">
        <f>SHG!B66</f>
        <v>52</v>
      </c>
      <c r="E67" s="170">
        <f>SHG!C66</f>
        <v>0</v>
      </c>
      <c r="F67" s="164">
        <f>SHG!D66</f>
        <v>0</v>
      </c>
      <c r="G67" s="164">
        <f>SHG!E66</f>
        <v>0</v>
      </c>
      <c r="H67" s="165">
        <f>payesh!BD15</f>
        <v>0</v>
      </c>
      <c r="I67" s="164">
        <f>SHG!F66</f>
        <v>0</v>
      </c>
      <c r="J67" s="166"/>
      <c r="K67" s="164">
        <f>payesh!BD22</f>
        <v>0</v>
      </c>
      <c r="L67" s="164">
        <f>SHG!P66</f>
        <v>0</v>
      </c>
      <c r="M67" s="164">
        <f>SHG!Q66</f>
        <v>0</v>
      </c>
      <c r="N67" s="164">
        <f>SHG!R66</f>
        <v>0</v>
      </c>
      <c r="O67" s="165">
        <f>SHG!N66</f>
        <v>0</v>
      </c>
      <c r="P67" s="164">
        <f>payesh!BD62</f>
        <v>0</v>
      </c>
      <c r="Q67" s="167">
        <f>payesh!BD82</f>
        <v>0</v>
      </c>
    </row>
    <row r="68" spans="4:17" ht="18.75" thickBot="1" x14ac:dyDescent="0.45">
      <c r="D68" s="169">
        <f>SHG!B67</f>
        <v>53</v>
      </c>
      <c r="E68" s="171">
        <f>SHG!C67</f>
        <v>0</v>
      </c>
      <c r="F68" s="172">
        <f>SHG!D67</f>
        <v>0</v>
      </c>
      <c r="G68" s="172">
        <f>SHG!E67</f>
        <v>0</v>
      </c>
      <c r="H68" s="173">
        <f>payesh!BE15</f>
        <v>0</v>
      </c>
      <c r="I68" s="172">
        <f>SHG!F67</f>
        <v>0</v>
      </c>
      <c r="J68" s="174"/>
      <c r="K68" s="172">
        <f>payesh!BE22</f>
        <v>0</v>
      </c>
      <c r="L68" s="172">
        <f>SHG!P67</f>
        <v>0</v>
      </c>
      <c r="M68" s="172">
        <f>SHG!Q67</f>
        <v>0</v>
      </c>
      <c r="N68" s="172">
        <f>SHG!R67</f>
        <v>0</v>
      </c>
      <c r="O68" s="173">
        <f>SHG!N67</f>
        <v>0</v>
      </c>
      <c r="P68" s="172">
        <f>payesh!BE62</f>
        <v>0</v>
      </c>
      <c r="Q68" s="175">
        <f>payesh!BE82</f>
        <v>0</v>
      </c>
    </row>
    <row r="69" spans="4:17" ht="18.75" thickBot="1" x14ac:dyDescent="0.45">
      <c r="D69" s="176">
        <f>SHG!B68</f>
        <v>54</v>
      </c>
      <c r="E69" s="170">
        <f>SHG!C68</f>
        <v>0</v>
      </c>
      <c r="F69" s="164">
        <f>SHG!D68</f>
        <v>0</v>
      </c>
      <c r="G69" s="164">
        <f>SHG!E68</f>
        <v>0</v>
      </c>
      <c r="H69" s="165">
        <f>payesh!BF15</f>
        <v>0</v>
      </c>
      <c r="I69" s="164">
        <f>SHG!F68</f>
        <v>0</v>
      </c>
      <c r="J69" s="166"/>
      <c r="K69" s="164">
        <f>payesh!BF22</f>
        <v>0</v>
      </c>
      <c r="L69" s="164">
        <f>SHG!P68</f>
        <v>0</v>
      </c>
      <c r="M69" s="164">
        <f>SHG!Q68</f>
        <v>0</v>
      </c>
      <c r="N69" s="164">
        <f>SHG!R68</f>
        <v>0</v>
      </c>
      <c r="O69" s="165">
        <f>SHG!N68</f>
        <v>0</v>
      </c>
      <c r="P69" s="164">
        <f>payesh!BF62</f>
        <v>0</v>
      </c>
      <c r="Q69" s="167">
        <f>payesh!BF82</f>
        <v>0</v>
      </c>
    </row>
    <row r="70" spans="4:17" ht="18.75" thickBot="1" x14ac:dyDescent="0.45">
      <c r="D70" s="169">
        <f>SHG!B69</f>
        <v>55</v>
      </c>
      <c r="E70" s="171">
        <f>SHG!C69</f>
        <v>0</v>
      </c>
      <c r="F70" s="172">
        <f>SHG!D69</f>
        <v>0</v>
      </c>
      <c r="G70" s="172">
        <f>SHG!E69</f>
        <v>0</v>
      </c>
      <c r="H70" s="173">
        <f>payesh!BG15</f>
        <v>0</v>
      </c>
      <c r="I70" s="172">
        <f>SHG!F69</f>
        <v>0</v>
      </c>
      <c r="J70" s="174"/>
      <c r="K70" s="172">
        <f>payesh!BG22</f>
        <v>0</v>
      </c>
      <c r="L70" s="172">
        <f>SHG!P69</f>
        <v>0</v>
      </c>
      <c r="M70" s="172">
        <f>SHG!Q69</f>
        <v>0</v>
      </c>
      <c r="N70" s="172">
        <f>SHG!R69</f>
        <v>0</v>
      </c>
      <c r="O70" s="173">
        <f>SHG!N69</f>
        <v>0</v>
      </c>
      <c r="P70" s="172">
        <f>payesh!BG62</f>
        <v>0</v>
      </c>
      <c r="Q70" s="175">
        <f>payesh!BG82</f>
        <v>0</v>
      </c>
    </row>
    <row r="71" spans="4:17" ht="18.75" thickBot="1" x14ac:dyDescent="0.45">
      <c r="D71" s="176">
        <f>SHG!B70</f>
        <v>56</v>
      </c>
      <c r="E71" s="170">
        <f>SHG!C70</f>
        <v>0</v>
      </c>
      <c r="F71" s="164">
        <f>SHG!D70</f>
        <v>0</v>
      </c>
      <c r="G71" s="164">
        <f>SHG!E70</f>
        <v>0</v>
      </c>
      <c r="H71" s="165">
        <f>payesh!BH15</f>
        <v>0</v>
      </c>
      <c r="I71" s="164">
        <f>SHG!F70</f>
        <v>0</v>
      </c>
      <c r="J71" s="166"/>
      <c r="K71" s="164">
        <f>payesh!BH22</f>
        <v>0</v>
      </c>
      <c r="L71" s="164">
        <f>SHG!P70</f>
        <v>0</v>
      </c>
      <c r="M71" s="164">
        <f>SHG!Q70</f>
        <v>0</v>
      </c>
      <c r="N71" s="164">
        <f>SHG!R70</f>
        <v>0</v>
      </c>
      <c r="O71" s="165">
        <f>SHG!N70</f>
        <v>0</v>
      </c>
      <c r="P71" s="164">
        <f>payesh!BH62</f>
        <v>0</v>
      </c>
      <c r="Q71" s="167">
        <f>payesh!BH82</f>
        <v>0</v>
      </c>
    </row>
    <row r="72" spans="4:17" ht="18.75" thickBot="1" x14ac:dyDescent="0.45">
      <c r="D72" s="169">
        <f>SHG!B71</f>
        <v>57</v>
      </c>
      <c r="E72" s="171">
        <f>SHG!C71</f>
        <v>0</v>
      </c>
      <c r="F72" s="172">
        <f>SHG!D71</f>
        <v>0</v>
      </c>
      <c r="G72" s="172">
        <f>SHG!E71</f>
        <v>0</v>
      </c>
      <c r="H72" s="173">
        <f>payesh!BI15</f>
        <v>0</v>
      </c>
      <c r="I72" s="172">
        <f>SHG!F71</f>
        <v>0</v>
      </c>
      <c r="J72" s="174"/>
      <c r="K72" s="172">
        <f>payesh!BI22</f>
        <v>0</v>
      </c>
      <c r="L72" s="172">
        <f>SHG!P71</f>
        <v>0</v>
      </c>
      <c r="M72" s="172">
        <f>SHG!Q71</f>
        <v>0</v>
      </c>
      <c r="N72" s="172">
        <f>SHG!R71</f>
        <v>0</v>
      </c>
      <c r="O72" s="173">
        <f>SHG!N71</f>
        <v>0</v>
      </c>
      <c r="P72" s="172">
        <f>payesh!BI62</f>
        <v>0</v>
      </c>
      <c r="Q72" s="175">
        <f>payesh!BI82</f>
        <v>0</v>
      </c>
    </row>
    <row r="73" spans="4:17" ht="18.75" thickBot="1" x14ac:dyDescent="0.45">
      <c r="D73" s="176">
        <f>SHG!B72</f>
        <v>58</v>
      </c>
      <c r="E73" s="170">
        <f>SHG!C72</f>
        <v>0</v>
      </c>
      <c r="F73" s="164">
        <f>SHG!D72</f>
        <v>0</v>
      </c>
      <c r="G73" s="164">
        <f>SHG!E72</f>
        <v>0</v>
      </c>
      <c r="H73" s="165">
        <f>payesh!BJ15</f>
        <v>0</v>
      </c>
      <c r="I73" s="164">
        <f>SHG!F72</f>
        <v>0</v>
      </c>
      <c r="J73" s="166"/>
      <c r="K73" s="164">
        <f>payesh!BJ22</f>
        <v>0</v>
      </c>
      <c r="L73" s="164">
        <f>SHG!P72</f>
        <v>0</v>
      </c>
      <c r="M73" s="164">
        <f>SHG!Q72</f>
        <v>0</v>
      </c>
      <c r="N73" s="164">
        <f>SHG!R72</f>
        <v>0</v>
      </c>
      <c r="O73" s="165">
        <f>SHG!N72</f>
        <v>0</v>
      </c>
      <c r="P73" s="164">
        <f>payesh!BJ62</f>
        <v>0</v>
      </c>
      <c r="Q73" s="167">
        <f>payesh!BJ82</f>
        <v>0</v>
      </c>
    </row>
    <row r="74" spans="4:17" ht="18.75" thickBot="1" x14ac:dyDescent="0.45">
      <c r="D74" s="169">
        <f>SHG!B73</f>
        <v>59</v>
      </c>
      <c r="E74" s="171">
        <f>SHG!C73</f>
        <v>0</v>
      </c>
      <c r="F74" s="172">
        <f>SHG!D73</f>
        <v>0</v>
      </c>
      <c r="G74" s="172">
        <f>SHG!E73</f>
        <v>0</v>
      </c>
      <c r="H74" s="173">
        <f>payesh!BK15</f>
        <v>0</v>
      </c>
      <c r="I74" s="172">
        <f>SHG!F73</f>
        <v>0</v>
      </c>
      <c r="J74" s="174"/>
      <c r="K74" s="172">
        <f>payesh!BK22</f>
        <v>0</v>
      </c>
      <c r="L74" s="172">
        <f>SHG!P73</f>
        <v>0</v>
      </c>
      <c r="M74" s="172">
        <f>SHG!Q73</f>
        <v>0</v>
      </c>
      <c r="N74" s="172">
        <f>SHG!R73</f>
        <v>0</v>
      </c>
      <c r="O74" s="173">
        <f>SHG!N73</f>
        <v>0</v>
      </c>
      <c r="P74" s="172">
        <f>payesh!BK62</f>
        <v>0</v>
      </c>
      <c r="Q74" s="175">
        <f>payesh!BK82</f>
        <v>0</v>
      </c>
    </row>
    <row r="75" spans="4:17" ht="18.75" thickBot="1" x14ac:dyDescent="0.45">
      <c r="D75" s="176">
        <f>SHG!B74</f>
        <v>60</v>
      </c>
      <c r="E75" s="170">
        <f>SHG!C74</f>
        <v>0</v>
      </c>
      <c r="F75" s="164">
        <f>SHG!D74</f>
        <v>0</v>
      </c>
      <c r="G75" s="164">
        <f>SHG!E74</f>
        <v>0</v>
      </c>
      <c r="H75" s="165">
        <f>payesh!BL15</f>
        <v>0</v>
      </c>
      <c r="I75" s="164">
        <f>SHG!F74</f>
        <v>0</v>
      </c>
      <c r="J75" s="166"/>
      <c r="K75" s="164">
        <f>payesh!BL22</f>
        <v>0</v>
      </c>
      <c r="L75" s="164">
        <f>SHG!P74</f>
        <v>0</v>
      </c>
      <c r="M75" s="164">
        <f>SHG!Q74</f>
        <v>0</v>
      </c>
      <c r="N75" s="164">
        <f>SHG!R74</f>
        <v>0</v>
      </c>
      <c r="O75" s="165">
        <f>SHG!N74</f>
        <v>0</v>
      </c>
      <c r="P75" s="164">
        <f>payesh!BL62</f>
        <v>0</v>
      </c>
      <c r="Q75" s="167">
        <f>payesh!BL82</f>
        <v>0</v>
      </c>
    </row>
    <row r="76" spans="4:17" ht="18.75" thickBot="1" x14ac:dyDescent="0.45">
      <c r="D76" s="169">
        <f>SHG!B75</f>
        <v>61</v>
      </c>
      <c r="E76" s="171">
        <f>SHG!C75</f>
        <v>0</v>
      </c>
      <c r="F76" s="172">
        <f>SHG!D75</f>
        <v>0</v>
      </c>
      <c r="G76" s="172">
        <f>SHG!E75</f>
        <v>0</v>
      </c>
      <c r="H76" s="173">
        <f>payesh!BM15</f>
        <v>0</v>
      </c>
      <c r="I76" s="172">
        <f>SHG!F75</f>
        <v>0</v>
      </c>
      <c r="J76" s="174"/>
      <c r="K76" s="172">
        <f>payesh!BM22</f>
        <v>0</v>
      </c>
      <c r="L76" s="172">
        <f>SHG!P75</f>
        <v>0</v>
      </c>
      <c r="M76" s="172">
        <f>SHG!Q75</f>
        <v>0</v>
      </c>
      <c r="N76" s="172">
        <f>SHG!R75</f>
        <v>0</v>
      </c>
      <c r="O76" s="173">
        <f>SHG!N75</f>
        <v>0</v>
      </c>
      <c r="P76" s="172">
        <f>payesh!BM62</f>
        <v>0</v>
      </c>
      <c r="Q76" s="175">
        <f>payesh!BM82</f>
        <v>0</v>
      </c>
    </row>
    <row r="77" spans="4:17" ht="18.75" thickBot="1" x14ac:dyDescent="0.45">
      <c r="D77" s="176">
        <f>SHG!B76</f>
        <v>62</v>
      </c>
      <c r="E77" s="170">
        <f>SHG!C76</f>
        <v>0</v>
      </c>
      <c r="F77" s="164">
        <f>SHG!D76</f>
        <v>0</v>
      </c>
      <c r="G77" s="164">
        <f>SHG!E76</f>
        <v>0</v>
      </c>
      <c r="H77" s="165">
        <f>payesh!BN15</f>
        <v>0</v>
      </c>
      <c r="I77" s="164">
        <f>SHG!F76</f>
        <v>0</v>
      </c>
      <c r="J77" s="166"/>
      <c r="K77" s="164">
        <f>payesh!BN22</f>
        <v>0</v>
      </c>
      <c r="L77" s="164">
        <f>SHG!P76</f>
        <v>0</v>
      </c>
      <c r="M77" s="164">
        <f>SHG!Q76</f>
        <v>0</v>
      </c>
      <c r="N77" s="164">
        <f>SHG!R76</f>
        <v>0</v>
      </c>
      <c r="O77" s="165">
        <f>SHG!N76</f>
        <v>0</v>
      </c>
      <c r="P77" s="164">
        <f>payesh!BN62</f>
        <v>0</v>
      </c>
      <c r="Q77" s="167">
        <f>payesh!BN82</f>
        <v>0</v>
      </c>
    </row>
    <row r="78" spans="4:17" ht="18.75" thickBot="1" x14ac:dyDescent="0.45">
      <c r="D78" s="169">
        <f>SHG!B77</f>
        <v>63</v>
      </c>
      <c r="E78" s="171">
        <f>SHG!C77</f>
        <v>0</v>
      </c>
      <c r="F78" s="172">
        <f>SHG!D77</f>
        <v>0</v>
      </c>
      <c r="G78" s="172">
        <f>SHG!E77</f>
        <v>0</v>
      </c>
      <c r="H78" s="173">
        <f>payesh!BO15</f>
        <v>0</v>
      </c>
      <c r="I78" s="172">
        <f>SHG!F77</f>
        <v>0</v>
      </c>
      <c r="J78" s="174"/>
      <c r="K78" s="172">
        <f>payesh!BO22</f>
        <v>0</v>
      </c>
      <c r="L78" s="172">
        <f>SHG!P77</f>
        <v>0</v>
      </c>
      <c r="M78" s="172">
        <f>SHG!Q77</f>
        <v>0</v>
      </c>
      <c r="N78" s="172">
        <f>SHG!R77</f>
        <v>0</v>
      </c>
      <c r="O78" s="173">
        <f>SHG!N77</f>
        <v>0</v>
      </c>
      <c r="P78" s="172">
        <f>payesh!BO62</f>
        <v>0</v>
      </c>
      <c r="Q78" s="175">
        <f>payesh!BO82</f>
        <v>0</v>
      </c>
    </row>
    <row r="79" spans="4:17" ht="18.75" thickBot="1" x14ac:dyDescent="0.45">
      <c r="D79" s="176">
        <f>SHG!B78</f>
        <v>64</v>
      </c>
      <c r="E79" s="170">
        <f>SHG!C78</f>
        <v>0</v>
      </c>
      <c r="F79" s="164">
        <f>SHG!D78</f>
        <v>0</v>
      </c>
      <c r="G79" s="164">
        <f>SHG!E78</f>
        <v>0</v>
      </c>
      <c r="H79" s="165">
        <f>payesh!BP15</f>
        <v>0</v>
      </c>
      <c r="I79" s="164">
        <f>SHG!F78</f>
        <v>0</v>
      </c>
      <c r="J79" s="166"/>
      <c r="K79" s="164">
        <f>payesh!BP22</f>
        <v>0</v>
      </c>
      <c r="L79" s="164">
        <f>SHG!P78</f>
        <v>0</v>
      </c>
      <c r="M79" s="164">
        <f>SHG!Q78</f>
        <v>0</v>
      </c>
      <c r="N79" s="164">
        <f>SHG!R78</f>
        <v>0</v>
      </c>
      <c r="O79" s="165">
        <f>SHG!N78</f>
        <v>0</v>
      </c>
      <c r="P79" s="164">
        <f>payesh!BP62</f>
        <v>0</v>
      </c>
      <c r="Q79" s="167">
        <f>payesh!BP82</f>
        <v>0</v>
      </c>
    </row>
    <row r="80" spans="4:17" ht="18.75" thickBot="1" x14ac:dyDescent="0.45">
      <c r="D80" s="169">
        <f>SHG!B79</f>
        <v>65</v>
      </c>
      <c r="E80" s="171">
        <f>SHG!C79</f>
        <v>0</v>
      </c>
      <c r="F80" s="172">
        <f>SHG!D79</f>
        <v>0</v>
      </c>
      <c r="G80" s="172">
        <f>SHG!E79</f>
        <v>0</v>
      </c>
      <c r="H80" s="173">
        <f>payesh!BQ15</f>
        <v>0</v>
      </c>
      <c r="I80" s="172">
        <f>SHG!F79</f>
        <v>0</v>
      </c>
      <c r="J80" s="174"/>
      <c r="K80" s="172">
        <f>payesh!BQ22</f>
        <v>0</v>
      </c>
      <c r="L80" s="172">
        <f>SHG!P79</f>
        <v>0</v>
      </c>
      <c r="M80" s="172">
        <f>SHG!Q79</f>
        <v>0</v>
      </c>
      <c r="N80" s="172">
        <f>SHG!R79</f>
        <v>0</v>
      </c>
      <c r="O80" s="173">
        <f>SHG!N79</f>
        <v>0</v>
      </c>
      <c r="P80" s="172">
        <f>payesh!BQ62</f>
        <v>0</v>
      </c>
      <c r="Q80" s="175">
        <f>payesh!BQ82</f>
        <v>0</v>
      </c>
    </row>
    <row r="81" spans="4:17" ht="18.75" thickBot="1" x14ac:dyDescent="0.45">
      <c r="D81" s="176">
        <f>SHG!B80</f>
        <v>66</v>
      </c>
      <c r="E81" s="170">
        <f>SHG!C80</f>
        <v>0</v>
      </c>
      <c r="F81" s="164">
        <f>SHG!D80</f>
        <v>0</v>
      </c>
      <c r="G81" s="164">
        <f>SHG!E80</f>
        <v>0</v>
      </c>
      <c r="H81" s="165">
        <f>payesh!BR15</f>
        <v>0</v>
      </c>
      <c r="I81" s="164">
        <f>SHG!F80</f>
        <v>0</v>
      </c>
      <c r="J81" s="166"/>
      <c r="K81" s="164">
        <f>payesh!BR22</f>
        <v>0</v>
      </c>
      <c r="L81" s="164">
        <f>SHG!P80</f>
        <v>0</v>
      </c>
      <c r="M81" s="164">
        <f>SHG!Q80</f>
        <v>0</v>
      </c>
      <c r="N81" s="164">
        <f>SHG!R80</f>
        <v>0</v>
      </c>
      <c r="O81" s="165">
        <f>SHG!N80</f>
        <v>0</v>
      </c>
      <c r="P81" s="164">
        <f>payesh!BR62</f>
        <v>0</v>
      </c>
      <c r="Q81" s="167">
        <f>payesh!BR82</f>
        <v>0</v>
      </c>
    </row>
    <row r="82" spans="4:17" ht="18.75" thickBot="1" x14ac:dyDescent="0.45">
      <c r="D82" s="169">
        <f>SHG!B81</f>
        <v>67</v>
      </c>
      <c r="E82" s="171">
        <f>SHG!C81</f>
        <v>0</v>
      </c>
      <c r="F82" s="172">
        <f>SHG!D81</f>
        <v>0</v>
      </c>
      <c r="G82" s="172">
        <f>SHG!E81</f>
        <v>0</v>
      </c>
      <c r="H82" s="173">
        <f>payesh!BS15</f>
        <v>0</v>
      </c>
      <c r="I82" s="172">
        <f>SHG!F81</f>
        <v>0</v>
      </c>
      <c r="J82" s="174"/>
      <c r="K82" s="172">
        <f>payesh!BS22</f>
        <v>0</v>
      </c>
      <c r="L82" s="172">
        <f>SHG!P81</f>
        <v>0</v>
      </c>
      <c r="M82" s="172">
        <f>SHG!Q81</f>
        <v>0</v>
      </c>
      <c r="N82" s="172">
        <f>SHG!R81</f>
        <v>0</v>
      </c>
      <c r="O82" s="173">
        <f>SHG!N81</f>
        <v>0</v>
      </c>
      <c r="P82" s="172">
        <f>payesh!BS62</f>
        <v>0</v>
      </c>
      <c r="Q82" s="175">
        <f>payesh!BS82</f>
        <v>0</v>
      </c>
    </row>
    <row r="83" spans="4:17" ht="18.75" thickBot="1" x14ac:dyDescent="0.45">
      <c r="D83" s="176">
        <f>SHG!B82</f>
        <v>68</v>
      </c>
      <c r="E83" s="170">
        <f>SHG!C82</f>
        <v>0</v>
      </c>
      <c r="F83" s="164">
        <f>SHG!D82</f>
        <v>0</v>
      </c>
      <c r="G83" s="164">
        <f>SHG!E82</f>
        <v>0</v>
      </c>
      <c r="H83" s="165">
        <f>payesh!BT15</f>
        <v>0</v>
      </c>
      <c r="I83" s="164">
        <f>SHG!F82</f>
        <v>0</v>
      </c>
      <c r="J83" s="166"/>
      <c r="K83" s="164">
        <f>payesh!BT22</f>
        <v>0</v>
      </c>
      <c r="L83" s="164">
        <f>SHG!P82</f>
        <v>0</v>
      </c>
      <c r="M83" s="164">
        <f>SHG!Q82</f>
        <v>0</v>
      </c>
      <c r="N83" s="164">
        <f>SHG!R82</f>
        <v>0</v>
      </c>
      <c r="O83" s="165">
        <f>SHG!N82</f>
        <v>0</v>
      </c>
      <c r="P83" s="164">
        <f>payesh!BT62</f>
        <v>0</v>
      </c>
      <c r="Q83" s="167">
        <f>payesh!BT82</f>
        <v>0</v>
      </c>
    </row>
    <row r="84" spans="4:17" ht="18.75" thickBot="1" x14ac:dyDescent="0.45">
      <c r="D84" s="169">
        <f>SHG!B83</f>
        <v>69</v>
      </c>
      <c r="E84" s="171">
        <f>SHG!C83</f>
        <v>0</v>
      </c>
      <c r="F84" s="172">
        <f>SHG!D83</f>
        <v>0</v>
      </c>
      <c r="G84" s="172">
        <f>SHG!E83</f>
        <v>0</v>
      </c>
      <c r="H84" s="173">
        <f>payesh!BU15</f>
        <v>0</v>
      </c>
      <c r="I84" s="172">
        <f>SHG!F83</f>
        <v>0</v>
      </c>
      <c r="J84" s="174"/>
      <c r="K84" s="172">
        <f>payesh!BU22</f>
        <v>0</v>
      </c>
      <c r="L84" s="172">
        <f>SHG!P83</f>
        <v>0</v>
      </c>
      <c r="M84" s="172">
        <f>SHG!Q83</f>
        <v>0</v>
      </c>
      <c r="N84" s="172">
        <f>SHG!R83</f>
        <v>0</v>
      </c>
      <c r="O84" s="173">
        <f>SHG!N83</f>
        <v>0</v>
      </c>
      <c r="P84" s="172">
        <f>payesh!BU62</f>
        <v>0</v>
      </c>
      <c r="Q84" s="175">
        <f>payesh!BU82</f>
        <v>0</v>
      </c>
    </row>
  </sheetData>
  <sheetProtection algorithmName="SHA-512" hashValue="RjAVA7O3poiDGxrJ0udtDbhjcJgtgn/CjbEi2dkyaXP6nyfccW7SAR+wj+URfbV7WfSNMxzWYUrcDxGtOeeo4Q==" saltValue="nW/NALFknKRojkhg3709bw==" spinCount="100000" sheet="1" objects="1" scenarios="1"/>
  <conditionalFormatting sqref="P5:P84">
    <cfRule type="dataBar" priority="10">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84">
    <cfRule type="dataBar" priority="11">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84">
    <cfRule type="dataBar" priority="12">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8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P5:P84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Q5:Q84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K5:K84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B20"/>
  <sheetViews>
    <sheetView rightToLeft="1" workbookViewId="0">
      <selection activeCell="G13" sqref="G13"/>
    </sheetView>
  </sheetViews>
  <sheetFormatPr defaultRowHeight="17.25" x14ac:dyDescent="0.25"/>
  <cols>
    <col min="1" max="3" width="9.140625" style="4"/>
    <col min="4" max="4" width="17" style="4" customWidth="1"/>
    <col min="5" max="5" width="22.140625" style="4" customWidth="1"/>
    <col min="6" max="11" width="9.140625" style="4"/>
    <col min="12" max="12" width="9.85546875" style="4" bestFit="1" customWidth="1"/>
    <col min="13" max="17" width="9.140625" style="4"/>
    <col min="18" max="18" width="10.85546875" style="4" customWidth="1"/>
    <col min="19" max="19" width="9.140625" style="4"/>
    <col min="20" max="21" width="11.140625" style="4" customWidth="1"/>
    <col min="22" max="22" width="11.42578125" style="4" bestFit="1" customWidth="1"/>
    <col min="23" max="23" width="9.140625" style="4"/>
    <col min="24" max="25" width="9.5703125" style="4" bestFit="1" customWidth="1"/>
    <col min="26" max="26" width="11" style="4" customWidth="1"/>
    <col min="27" max="27" width="4.140625" style="4" customWidth="1"/>
    <col min="28" max="106" width="4" style="4" customWidth="1"/>
    <col min="107" max="16384" width="9.140625" style="4"/>
  </cols>
  <sheetData>
    <row r="1" spans="3:106" ht="18" thickBot="1" x14ac:dyDescent="0.3"/>
    <row r="2" spans="3:106" ht="18.75" thickBot="1" x14ac:dyDescent="0.3">
      <c r="C2" s="458" t="s">
        <v>71</v>
      </c>
      <c r="D2" s="459"/>
      <c r="E2" s="459"/>
      <c r="F2" s="459"/>
      <c r="G2" s="459"/>
      <c r="H2" s="459"/>
      <c r="I2" s="459"/>
      <c r="J2" s="459"/>
      <c r="K2" s="459"/>
      <c r="L2" s="459"/>
      <c r="M2" s="460"/>
      <c r="N2" s="460"/>
      <c r="O2" s="460"/>
      <c r="P2" s="460"/>
      <c r="Q2" s="460"/>
      <c r="R2" s="460"/>
      <c r="S2" s="459"/>
      <c r="T2" s="459"/>
      <c r="U2" s="459"/>
      <c r="V2" s="459"/>
      <c r="W2" s="460"/>
      <c r="X2" s="460"/>
      <c r="Y2" s="460"/>
      <c r="Z2" s="461"/>
      <c r="AA2" s="143">
        <f>payesh!E7</f>
        <v>1</v>
      </c>
      <c r="AB2" s="144">
        <f>payesh!F7</f>
        <v>2</v>
      </c>
      <c r="AC2" s="144" t="e">
        <f>payesh!#REF!</f>
        <v>#REF!</v>
      </c>
      <c r="AD2" s="144">
        <f>payesh!G7</f>
        <v>3</v>
      </c>
      <c r="AE2" s="144">
        <f>payesh!H7</f>
        <v>4</v>
      </c>
      <c r="AF2" s="144">
        <f>payesh!I7</f>
        <v>5</v>
      </c>
      <c r="AG2" s="144" t="e">
        <f>payesh!#REF!</f>
        <v>#REF!</v>
      </c>
      <c r="AH2" s="144">
        <f>payesh!J7</f>
        <v>6</v>
      </c>
      <c r="AI2" s="144">
        <f>payesh!K7</f>
        <v>7</v>
      </c>
      <c r="AJ2" s="144">
        <f>payesh!L7</f>
        <v>8</v>
      </c>
      <c r="AK2" s="144">
        <f>payesh!M7</f>
        <v>9</v>
      </c>
      <c r="AL2" s="144" t="e">
        <f>payesh!#REF!</f>
        <v>#REF!</v>
      </c>
      <c r="AM2" s="144">
        <f>payesh!N7</f>
        <v>10</v>
      </c>
      <c r="AN2" s="144">
        <f>payesh!O7</f>
        <v>11</v>
      </c>
      <c r="AO2" s="144">
        <f>payesh!P7</f>
        <v>12</v>
      </c>
      <c r="AP2" s="144">
        <f>payesh!Q7</f>
        <v>13</v>
      </c>
      <c r="AQ2" s="144" t="e">
        <f>payesh!#REF!</f>
        <v>#REF!</v>
      </c>
      <c r="AR2" s="144" t="e">
        <f>payesh!#REF!</f>
        <v>#REF!</v>
      </c>
      <c r="AS2" s="144">
        <f>payesh!R7</f>
        <v>14</v>
      </c>
      <c r="AT2" s="144">
        <f>payesh!S7</f>
        <v>15</v>
      </c>
      <c r="AU2" s="144">
        <f>payesh!T7</f>
        <v>16</v>
      </c>
      <c r="AV2" s="144" t="e">
        <f>payesh!#REF!</f>
        <v>#REF!</v>
      </c>
      <c r="AW2" s="144">
        <f>payesh!U7</f>
        <v>17</v>
      </c>
      <c r="AX2" s="144">
        <f>payesh!V7</f>
        <v>18</v>
      </c>
      <c r="AY2" s="144">
        <f>payesh!W7</f>
        <v>19</v>
      </c>
      <c r="AZ2" s="144">
        <f>payesh!X7</f>
        <v>20</v>
      </c>
      <c r="BA2" s="144">
        <f>payesh!Y7</f>
        <v>21</v>
      </c>
      <c r="BB2" s="144" t="e">
        <f>payesh!#REF!</f>
        <v>#REF!</v>
      </c>
      <c r="BC2" s="144">
        <f>payesh!Z7</f>
        <v>22</v>
      </c>
      <c r="BD2" s="144">
        <f>payesh!AA7</f>
        <v>23</v>
      </c>
      <c r="BE2" s="144">
        <f>payesh!AB7</f>
        <v>24</v>
      </c>
      <c r="BF2" s="144">
        <f>payesh!AC7</f>
        <v>25</v>
      </c>
      <c r="BG2" s="144">
        <f>payesh!AD7</f>
        <v>26</v>
      </c>
      <c r="BH2" s="144">
        <f>payesh!AE7</f>
        <v>27</v>
      </c>
      <c r="BI2" s="144" t="e">
        <f>payesh!#REF!</f>
        <v>#REF!</v>
      </c>
      <c r="BJ2" s="144">
        <f>payesh!AF7</f>
        <v>28</v>
      </c>
      <c r="BK2" s="144">
        <f>payesh!AG7</f>
        <v>29</v>
      </c>
      <c r="BL2" s="144">
        <f>payesh!AH7</f>
        <v>30</v>
      </c>
      <c r="BM2" s="144">
        <f>payesh!AI7</f>
        <v>31</v>
      </c>
      <c r="BN2" s="144">
        <f>payesh!AJ7</f>
        <v>32</v>
      </c>
      <c r="BO2" s="144">
        <f>payesh!AK7</f>
        <v>33</v>
      </c>
      <c r="BP2" s="144">
        <f>payesh!AL7</f>
        <v>34</v>
      </c>
      <c r="BQ2" s="144" t="e">
        <f>payesh!#REF!</f>
        <v>#REF!</v>
      </c>
      <c r="BR2" s="144">
        <f>payesh!AM7</f>
        <v>35</v>
      </c>
      <c r="BS2" s="144">
        <f>payesh!AN7</f>
        <v>36</v>
      </c>
      <c r="BT2" s="144">
        <f>payesh!AO7</f>
        <v>37</v>
      </c>
      <c r="BU2" s="144">
        <f>payesh!AP7</f>
        <v>38</v>
      </c>
      <c r="BV2" s="144">
        <f>payesh!AQ7</f>
        <v>39</v>
      </c>
      <c r="BW2" s="144">
        <f>payesh!AR7</f>
        <v>40</v>
      </c>
      <c r="BX2" s="144">
        <f>payesh!AS7</f>
        <v>41</v>
      </c>
      <c r="BY2" s="144" t="e">
        <f>payesh!#REF!</f>
        <v>#REF!</v>
      </c>
      <c r="BZ2" s="144" t="e">
        <f>payesh!#REF!</f>
        <v>#REF!</v>
      </c>
      <c r="CA2" s="144">
        <f>payesh!AT7</f>
        <v>42</v>
      </c>
      <c r="CB2" s="144">
        <f>payesh!AU7</f>
        <v>43</v>
      </c>
      <c r="CC2" s="144">
        <f>payesh!AV7</f>
        <v>44</v>
      </c>
      <c r="CD2" s="144">
        <f>payesh!AW7</f>
        <v>45</v>
      </c>
      <c r="CE2" s="144">
        <f>payesh!AX7</f>
        <v>46</v>
      </c>
      <c r="CF2" s="144">
        <f>payesh!AY7</f>
        <v>47</v>
      </c>
      <c r="CG2" s="144">
        <f>payesh!AZ7</f>
        <v>48</v>
      </c>
      <c r="CH2" s="144">
        <f>payesh!BA7</f>
        <v>49</v>
      </c>
      <c r="CI2" s="144">
        <f>payesh!BB7</f>
        <v>50</v>
      </c>
      <c r="CJ2" s="144">
        <f>payesh!BC7</f>
        <v>51</v>
      </c>
      <c r="CK2" s="144">
        <f>payesh!BD7</f>
        <v>52</v>
      </c>
      <c r="CL2" s="144">
        <f>payesh!BE7</f>
        <v>53</v>
      </c>
      <c r="CM2" s="144">
        <f>payesh!BF7</f>
        <v>54</v>
      </c>
      <c r="CN2" s="144">
        <f>payesh!BG7</f>
        <v>55</v>
      </c>
      <c r="CO2" s="144">
        <f>payesh!BH7</f>
        <v>56</v>
      </c>
      <c r="CP2" s="144">
        <f>payesh!BI7</f>
        <v>57</v>
      </c>
      <c r="CQ2" s="144">
        <f>payesh!BJ7</f>
        <v>58</v>
      </c>
      <c r="CR2" s="144">
        <f>payesh!BK7</f>
        <v>59</v>
      </c>
      <c r="CS2" s="144">
        <f>payesh!BL7</f>
        <v>60</v>
      </c>
      <c r="CT2" s="144">
        <f>payesh!BM7</f>
        <v>61</v>
      </c>
      <c r="CU2" s="144">
        <f>payesh!BN7</f>
        <v>62</v>
      </c>
      <c r="CV2" s="144">
        <f>payesh!BO7</f>
        <v>63</v>
      </c>
      <c r="CW2" s="144">
        <f>payesh!BP7</f>
        <v>64</v>
      </c>
      <c r="CX2" s="144">
        <f>payesh!BQ7</f>
        <v>65</v>
      </c>
      <c r="CY2" s="144">
        <f>payesh!BR7</f>
        <v>66</v>
      </c>
      <c r="CZ2" s="144">
        <f>payesh!BS7</f>
        <v>67</v>
      </c>
      <c r="DA2" s="144">
        <f>payesh!BT7</f>
        <v>68</v>
      </c>
      <c r="DB2" s="144">
        <f>payesh!BU7</f>
        <v>69</v>
      </c>
    </row>
    <row r="3" spans="3:106" ht="18.75" customHeight="1" x14ac:dyDescent="0.25">
      <c r="C3" s="462" t="s">
        <v>256</v>
      </c>
      <c r="D3" s="463"/>
      <c r="E3" s="463"/>
      <c r="F3" s="463"/>
      <c r="G3" s="463"/>
      <c r="H3" s="463"/>
      <c r="I3" s="463"/>
      <c r="J3" s="463"/>
      <c r="K3" s="463"/>
      <c r="L3" s="464"/>
      <c r="M3" s="471" t="s">
        <v>278</v>
      </c>
      <c r="N3" s="472"/>
      <c r="O3" s="472"/>
      <c r="P3" s="472"/>
      <c r="Q3" s="472"/>
      <c r="R3" s="473"/>
      <c r="S3" s="463" t="str">
        <f>C3</f>
        <v>شهرستان:</v>
      </c>
      <c r="T3" s="463"/>
      <c r="U3" s="463"/>
      <c r="V3" s="463"/>
      <c r="W3" s="452" t="s">
        <v>281</v>
      </c>
      <c r="X3" s="453"/>
      <c r="Y3" s="453"/>
      <c r="Z3" s="454"/>
      <c r="AA3" s="147" t="str">
        <f>payesh!E5</f>
        <v>حسن آباد</v>
      </c>
      <c r="AB3" s="105" t="str">
        <f>payesh!F5</f>
        <v>توربه ریز</v>
      </c>
      <c r="AC3" s="105" t="e">
        <f>payesh!#REF!</f>
        <v>#REF!</v>
      </c>
      <c r="AD3" s="105" t="str">
        <f>payesh!G5</f>
        <v>توربه ریز</v>
      </c>
      <c r="AE3" s="105" t="str">
        <f>payesh!H5</f>
        <v>عباسجوب</v>
      </c>
      <c r="AF3" s="105" t="str">
        <f>payesh!I5</f>
        <v>عباسجوب</v>
      </c>
      <c r="AG3" s="105" t="e">
        <f>payesh!#REF!</f>
        <v>#REF!</v>
      </c>
      <c r="AH3" s="105" t="str">
        <f>payesh!J5</f>
        <v>عباسجوب</v>
      </c>
      <c r="AI3" s="105" t="str">
        <f>payesh!K5</f>
        <v>میرکی</v>
      </c>
      <c r="AJ3" s="105" t="str">
        <f>payesh!L5</f>
        <v>میرکی</v>
      </c>
      <c r="AK3" s="105" t="str">
        <f>payesh!M5</f>
        <v>علی آباد لوچ</v>
      </c>
      <c r="AL3" s="105" t="e">
        <f>payesh!#REF!</f>
        <v>#REF!</v>
      </c>
      <c r="AM3" s="105" t="str">
        <f>payesh!N5</f>
        <v>آلی پینک</v>
      </c>
      <c r="AN3" s="105" t="str">
        <f>payesh!O5</f>
        <v>هلیز آباد</v>
      </c>
      <c r="AO3" s="105" t="str">
        <f>payesh!P5</f>
        <v>تاته رشید</v>
      </c>
      <c r="AP3" s="105" t="str">
        <f>payesh!Q5</f>
        <v>تازه آباد قروچای</v>
      </c>
      <c r="AQ3" s="105" t="e">
        <f>payesh!#REF!</f>
        <v>#REF!</v>
      </c>
      <c r="AR3" s="105" t="e">
        <f>payesh!#REF!</f>
        <v>#REF!</v>
      </c>
      <c r="AS3" s="105" t="str">
        <f>payesh!R5</f>
        <v>قروچای</v>
      </c>
      <c r="AT3" s="105" t="str">
        <f>payesh!S5</f>
        <v>قروچای</v>
      </c>
      <c r="AU3" s="105" t="str">
        <f>payesh!T5</f>
        <v>قروچای</v>
      </c>
      <c r="AV3" s="105" t="e">
        <f>payesh!#REF!</f>
        <v>#REF!</v>
      </c>
      <c r="AW3" s="105" t="str">
        <f>payesh!U5</f>
        <v>نیاز</v>
      </c>
      <c r="AX3" s="105" t="str">
        <f>payesh!V5</f>
        <v>کانی پهن</v>
      </c>
      <c r="AY3" s="105" t="str">
        <f>payesh!W5</f>
        <v>کانی پهن</v>
      </c>
      <c r="AZ3" s="105" t="str">
        <f>payesh!X5</f>
        <v>چقماق دره</v>
      </c>
      <c r="BA3" s="105" t="str">
        <f>payesh!Y5</f>
        <v>چقماق دره</v>
      </c>
      <c r="BB3" s="105" t="e">
        <f>payesh!#REF!</f>
        <v>#REF!</v>
      </c>
      <c r="BC3" s="105" t="str">
        <f>payesh!Z5</f>
        <v>حسن آباد</v>
      </c>
      <c r="BD3" s="105" t="str">
        <f>payesh!AA5</f>
        <v>شانوره</v>
      </c>
      <c r="BE3" s="105" t="str">
        <f>payesh!AB5</f>
        <v>شانوره</v>
      </c>
      <c r="BF3" s="105" t="str">
        <f>payesh!AC5</f>
        <v>شانوره</v>
      </c>
      <c r="BG3" s="105" t="str">
        <f>payesh!AD5</f>
        <v>قروچای</v>
      </c>
      <c r="BH3" s="105" t="str">
        <f>payesh!AE5</f>
        <v>چاغر بلاغ</v>
      </c>
      <c r="BI3" s="105" t="e">
        <f>payesh!#REF!</f>
        <v>#REF!</v>
      </c>
      <c r="BJ3" s="105" t="str">
        <f>payesh!AF5</f>
        <v>سراب شیخ حسن</v>
      </c>
      <c r="BK3" s="105" t="str">
        <f>payesh!AG5</f>
        <v>سراب شیخ حسن</v>
      </c>
      <c r="BL3" s="105" t="str">
        <f>payesh!AH5</f>
        <v>قره بلاغ</v>
      </c>
      <c r="BM3" s="105" t="str">
        <f>payesh!AI5</f>
        <v>قره بلاغ</v>
      </c>
      <c r="BN3" s="105" t="str">
        <f>payesh!AJ5</f>
        <v>گرگانه</v>
      </c>
      <c r="BO3" s="105" t="str">
        <f>payesh!AK5</f>
        <v>گرگانه</v>
      </c>
      <c r="BP3" s="105" t="str">
        <f>payesh!AL5</f>
        <v>ناصر آباد</v>
      </c>
      <c r="BQ3" s="105" t="e">
        <f>payesh!#REF!</f>
        <v>#REF!</v>
      </c>
      <c r="BR3" s="105" t="str">
        <f>payesh!AM5</f>
        <v>طهماسبقلی</v>
      </c>
      <c r="BS3" s="105" t="str">
        <f>payesh!AN5</f>
        <v>کاکوی سفلی</v>
      </c>
      <c r="BT3" s="105" t="str">
        <f>payesh!AO5</f>
        <v>کاکوی سفلی</v>
      </c>
      <c r="BU3" s="105" t="str">
        <f>payesh!AP5</f>
        <v>تازه آباد قروچای</v>
      </c>
      <c r="BV3" s="105" t="str">
        <f>payesh!AQ5</f>
        <v>سراب حاجی پمق</v>
      </c>
      <c r="BW3" s="105" t="str">
        <f>payesh!AR5</f>
        <v>سراب حاجی پمق</v>
      </c>
      <c r="BX3" s="105" t="str">
        <f>payesh!AS5</f>
        <v>قروچای</v>
      </c>
      <c r="BY3" s="105" t="e">
        <f>payesh!#REF!</f>
        <v>#REF!</v>
      </c>
      <c r="BZ3" s="105" t="e">
        <f>payesh!#REF!</f>
        <v>#REF!</v>
      </c>
      <c r="CA3" s="105" t="str">
        <f>payesh!AT5</f>
        <v>سرواله</v>
      </c>
      <c r="CB3" s="105" t="str">
        <f>payesh!AU5</f>
        <v>آرزند</v>
      </c>
      <c r="CC3" s="105" t="str">
        <f>payesh!AV5</f>
        <v>سراب حاجی پمق</v>
      </c>
      <c r="CD3" s="105" t="str">
        <f>payesh!AW5</f>
        <v>ناصر آباد</v>
      </c>
      <c r="CE3" s="105" t="str">
        <f>payesh!AX5</f>
        <v>بلدستی</v>
      </c>
      <c r="CF3" s="105" t="str">
        <f>payesh!AY5</f>
        <v>قاضی جوب</v>
      </c>
      <c r="CG3" s="105" t="str">
        <f>payesh!AZ5</f>
        <v>قروچای</v>
      </c>
      <c r="CH3" s="105">
        <f>payesh!BA5</f>
        <v>0</v>
      </c>
      <c r="CI3" s="105">
        <f>payesh!BB5</f>
        <v>0</v>
      </c>
      <c r="CJ3" s="105">
        <f>payesh!BC5</f>
        <v>0</v>
      </c>
      <c r="CK3" s="105">
        <f>payesh!BD5</f>
        <v>0</v>
      </c>
      <c r="CL3" s="105">
        <f>payesh!BE5</f>
        <v>0</v>
      </c>
      <c r="CM3" s="105">
        <f>payesh!BF5</f>
        <v>0</v>
      </c>
      <c r="CN3" s="105">
        <f>payesh!BG5</f>
        <v>0</v>
      </c>
      <c r="CO3" s="105">
        <f>payesh!BH5</f>
        <v>0</v>
      </c>
      <c r="CP3" s="105">
        <f>payesh!BI5</f>
        <v>0</v>
      </c>
      <c r="CQ3" s="105">
        <f>payesh!BJ5</f>
        <v>0</v>
      </c>
      <c r="CR3" s="105">
        <f>payesh!BK5</f>
        <v>0</v>
      </c>
      <c r="CS3" s="105">
        <f>payesh!BL5</f>
        <v>0</v>
      </c>
      <c r="CT3" s="105">
        <f>payesh!BM5</f>
        <v>0</v>
      </c>
      <c r="CU3" s="105">
        <f>payesh!BN5</f>
        <v>0</v>
      </c>
      <c r="CV3" s="105">
        <f>payesh!BO5</f>
        <v>0</v>
      </c>
      <c r="CW3" s="105">
        <f>payesh!BP5</f>
        <v>0</v>
      </c>
      <c r="CX3" s="105">
        <f>payesh!BQ5</f>
        <v>0</v>
      </c>
      <c r="CY3" s="105">
        <f>payesh!BR5</f>
        <v>0</v>
      </c>
      <c r="CZ3" s="105">
        <f>payesh!BS5</f>
        <v>0</v>
      </c>
      <c r="DA3" s="105">
        <f>payesh!BT5</f>
        <v>0</v>
      </c>
      <c r="DB3" s="105">
        <f>payesh!BU5</f>
        <v>0</v>
      </c>
    </row>
    <row r="4" spans="3:106" ht="53.25" thickBot="1" x14ac:dyDescent="0.3">
      <c r="C4" s="465" t="str">
        <f>payesh!E4</f>
        <v>دهگلان</v>
      </c>
      <c r="D4" s="466"/>
      <c r="E4" s="466"/>
      <c r="F4" s="466"/>
      <c r="G4" s="466"/>
      <c r="H4" s="466"/>
      <c r="I4" s="466"/>
      <c r="J4" s="466"/>
      <c r="K4" s="466"/>
      <c r="L4" s="467"/>
      <c r="M4" s="474"/>
      <c r="N4" s="475"/>
      <c r="O4" s="475"/>
      <c r="P4" s="475"/>
      <c r="Q4" s="475"/>
      <c r="R4" s="476"/>
      <c r="S4" s="466" t="str">
        <f>C4</f>
        <v>دهگلان</v>
      </c>
      <c r="T4" s="466"/>
      <c r="U4" s="466"/>
      <c r="V4" s="466"/>
      <c r="W4" s="455"/>
      <c r="X4" s="456"/>
      <c r="Y4" s="456"/>
      <c r="Z4" s="457"/>
      <c r="AA4" s="148" t="str">
        <f>payesh!E6</f>
        <v>باران</v>
      </c>
      <c r="AB4" s="106" t="str">
        <f>payesh!F6</f>
        <v>لیلاخ</v>
      </c>
      <c r="AC4" s="106" t="e">
        <f>payesh!#REF!</f>
        <v>#REF!</v>
      </c>
      <c r="AD4" s="106" t="str">
        <f>payesh!G6</f>
        <v>یاس</v>
      </c>
      <c r="AE4" s="106" t="str">
        <f>payesh!H6</f>
        <v>دانا</v>
      </c>
      <c r="AF4" s="106" t="str">
        <f>payesh!I6</f>
        <v>ئاوات</v>
      </c>
      <c r="AG4" s="106" t="e">
        <f>payesh!#REF!</f>
        <v>#REF!</v>
      </c>
      <c r="AH4" s="106" t="str">
        <f>payesh!J6</f>
        <v>باران</v>
      </c>
      <c r="AI4" s="106" t="str">
        <f>payesh!K6</f>
        <v>پرند</v>
      </c>
      <c r="AJ4" s="106" t="str">
        <f>payesh!L6</f>
        <v>بهار</v>
      </c>
      <c r="AK4" s="106" t="str">
        <f>payesh!M6</f>
        <v>پناه</v>
      </c>
      <c r="AL4" s="106" t="e">
        <f>payesh!#REF!</f>
        <v>#REF!</v>
      </c>
      <c r="AM4" s="106" t="str">
        <f>payesh!N6</f>
        <v>ئالا</v>
      </c>
      <c r="AN4" s="106" t="str">
        <f>payesh!O6</f>
        <v>روژان</v>
      </c>
      <c r="AO4" s="106" t="str">
        <f>payesh!P6</f>
        <v>یاسین</v>
      </c>
      <c r="AP4" s="106" t="str">
        <f>payesh!Q6</f>
        <v>جوانا</v>
      </c>
      <c r="AQ4" s="106" t="e">
        <f>payesh!#REF!</f>
        <v>#REF!</v>
      </c>
      <c r="AR4" s="106" t="e">
        <f>payesh!#REF!</f>
        <v>#REF!</v>
      </c>
      <c r="AS4" s="106" t="str">
        <f>payesh!R6</f>
        <v>ایمان</v>
      </c>
      <c r="AT4" s="106" t="str">
        <f>payesh!S6</f>
        <v>گولان</v>
      </c>
      <c r="AU4" s="106" t="str">
        <f>payesh!T6</f>
        <v>ارشیا</v>
      </c>
      <c r="AV4" s="106" t="e">
        <f>payesh!#REF!</f>
        <v>#REF!</v>
      </c>
      <c r="AW4" s="106" t="str">
        <f>payesh!U6</f>
        <v>شنیا</v>
      </c>
      <c r="AX4" s="106" t="str">
        <f>payesh!V6</f>
        <v>په پوله</v>
      </c>
      <c r="AY4" s="106" t="str">
        <f>payesh!W6</f>
        <v>ئه وین</v>
      </c>
      <c r="AZ4" s="106" t="str">
        <f>payesh!X6</f>
        <v xml:space="preserve">کچانی کوردستان </v>
      </c>
      <c r="BA4" s="106" t="str">
        <f>payesh!Y6</f>
        <v>ستاره</v>
      </c>
      <c r="BB4" s="106" t="e">
        <f>payesh!#REF!</f>
        <v>#REF!</v>
      </c>
      <c r="BC4" s="106" t="str">
        <f>payesh!Z6</f>
        <v>قاصدک</v>
      </c>
      <c r="BD4" s="106" t="str">
        <f>payesh!AA6</f>
        <v>شین</v>
      </c>
      <c r="BE4" s="106" t="str">
        <f>payesh!AB6</f>
        <v>سورین</v>
      </c>
      <c r="BF4" s="106" t="str">
        <f>payesh!AC6</f>
        <v>مهسا</v>
      </c>
      <c r="BG4" s="106" t="str">
        <f>payesh!AD6</f>
        <v>النا</v>
      </c>
      <c r="BH4" s="106" t="str">
        <f>payesh!AE6</f>
        <v>آریسا</v>
      </c>
      <c r="BI4" s="106" t="e">
        <f>payesh!#REF!</f>
        <v>#REF!</v>
      </c>
      <c r="BJ4" s="106" t="str">
        <f>payesh!AF6</f>
        <v>گلاله سوره</v>
      </c>
      <c r="BK4" s="106" t="str">
        <f>payesh!AG6</f>
        <v>وحدت</v>
      </c>
      <c r="BL4" s="106" t="str">
        <f>payesh!AH6</f>
        <v>گوله باخ</v>
      </c>
      <c r="BM4" s="106" t="str">
        <f>payesh!AI6</f>
        <v>گلبهار</v>
      </c>
      <c r="BN4" s="106" t="str">
        <f>payesh!AJ6</f>
        <v>گلدانه</v>
      </c>
      <c r="BO4" s="106" t="str">
        <f>payesh!AK6</f>
        <v>صدف</v>
      </c>
      <c r="BP4" s="106" t="str">
        <f>payesh!AL6</f>
        <v>نرگس</v>
      </c>
      <c r="BQ4" s="106" t="e">
        <f>payesh!#REF!</f>
        <v>#REF!</v>
      </c>
      <c r="BR4" s="106" t="str">
        <f>payesh!AM6</f>
        <v>اهورا</v>
      </c>
      <c r="BS4" s="106" t="str">
        <f>payesh!AN6</f>
        <v>کوثر</v>
      </c>
      <c r="BT4" s="106" t="str">
        <f>payesh!AO6</f>
        <v>سیران</v>
      </c>
      <c r="BU4" s="106" t="str">
        <f>payesh!AP6</f>
        <v>نیان</v>
      </c>
      <c r="BV4" s="106" t="str">
        <f>payesh!AQ6</f>
        <v>نیشتمان</v>
      </c>
      <c r="BW4" s="106" t="str">
        <f>payesh!AR6</f>
        <v>خاطره</v>
      </c>
      <c r="BX4" s="106" t="str">
        <f>payesh!AS6</f>
        <v>رویا</v>
      </c>
      <c r="BY4" s="106" t="e">
        <f>payesh!#REF!</f>
        <v>#REF!</v>
      </c>
      <c r="BZ4" s="106" t="e">
        <f>payesh!#REF!</f>
        <v>#REF!</v>
      </c>
      <c r="CA4" s="106" t="str">
        <f>payesh!AT6</f>
        <v>دیلان</v>
      </c>
      <c r="CB4" s="106" t="str">
        <f>payesh!AU6</f>
        <v>فرناز</v>
      </c>
      <c r="CC4" s="106" t="str">
        <f>payesh!AV6</f>
        <v>مهربان</v>
      </c>
      <c r="CD4" s="106" t="str">
        <f>payesh!AW6</f>
        <v>یسنا</v>
      </c>
      <c r="CE4" s="106" t="str">
        <f>payesh!AX6</f>
        <v>گندم</v>
      </c>
      <c r="CF4" s="106" t="str">
        <f>payesh!AY6</f>
        <v>چیا</v>
      </c>
      <c r="CG4" s="106" t="str">
        <f>payesh!AZ6</f>
        <v>ئاکو</v>
      </c>
      <c r="CH4" s="106">
        <f>payesh!BA6</f>
        <v>0</v>
      </c>
      <c r="CI4" s="106">
        <f>payesh!BB6</f>
        <v>0</v>
      </c>
      <c r="CJ4" s="106">
        <f>payesh!BC6</f>
        <v>0</v>
      </c>
      <c r="CK4" s="106">
        <f>payesh!BD6</f>
        <v>0</v>
      </c>
      <c r="CL4" s="106">
        <f>payesh!BE6</f>
        <v>0</v>
      </c>
      <c r="CM4" s="106">
        <f>payesh!BF6</f>
        <v>0</v>
      </c>
      <c r="CN4" s="106">
        <f>payesh!BG6</f>
        <v>0</v>
      </c>
      <c r="CO4" s="106">
        <f>payesh!BH6</f>
        <v>0</v>
      </c>
      <c r="CP4" s="106">
        <f>payesh!BI6</f>
        <v>0</v>
      </c>
      <c r="CQ4" s="106">
        <f>payesh!BJ6</f>
        <v>0</v>
      </c>
      <c r="CR4" s="106">
        <f>payesh!BK6</f>
        <v>0</v>
      </c>
      <c r="CS4" s="106">
        <f>payesh!BL6</f>
        <v>0</v>
      </c>
      <c r="CT4" s="106">
        <f>payesh!BM6</f>
        <v>0</v>
      </c>
      <c r="CU4" s="106">
        <f>payesh!BN6</f>
        <v>0</v>
      </c>
      <c r="CV4" s="106">
        <f>payesh!BO6</f>
        <v>0</v>
      </c>
      <c r="CW4" s="106">
        <f>payesh!BP6</f>
        <v>0</v>
      </c>
      <c r="CX4" s="106">
        <f>payesh!BQ6</f>
        <v>0</v>
      </c>
      <c r="CY4" s="106">
        <f>payesh!BR6</f>
        <v>0</v>
      </c>
      <c r="CZ4" s="106">
        <f>payesh!BS6</f>
        <v>0</v>
      </c>
      <c r="DA4" s="106">
        <f>payesh!BT6</f>
        <v>0</v>
      </c>
      <c r="DB4" s="106">
        <f>payesh!BU6</f>
        <v>0</v>
      </c>
    </row>
    <row r="5" spans="3:106" ht="81.75" thickBot="1" x14ac:dyDescent="0.3">
      <c r="C5" s="81" t="s">
        <v>257</v>
      </c>
      <c r="D5" s="82" t="s">
        <v>258</v>
      </c>
      <c r="E5" s="82" t="s">
        <v>259</v>
      </c>
      <c r="F5" s="121" t="s">
        <v>282</v>
      </c>
      <c r="G5" s="120" t="s">
        <v>260</v>
      </c>
      <c r="H5" s="83" t="s">
        <v>261</v>
      </c>
      <c r="I5" s="83" t="s">
        <v>262</v>
      </c>
      <c r="J5" s="83" t="s">
        <v>263</v>
      </c>
      <c r="K5" s="83" t="s">
        <v>264</v>
      </c>
      <c r="L5" s="96" t="s">
        <v>265</v>
      </c>
      <c r="M5" s="101" t="s">
        <v>90</v>
      </c>
      <c r="N5" s="102" t="s">
        <v>261</v>
      </c>
      <c r="O5" s="102" t="s">
        <v>262</v>
      </c>
      <c r="P5" s="102" t="s">
        <v>263</v>
      </c>
      <c r="Q5" s="102" t="s">
        <v>264</v>
      </c>
      <c r="R5" s="103" t="s">
        <v>265</v>
      </c>
      <c r="S5" s="98" t="s">
        <v>260</v>
      </c>
      <c r="T5" s="92" t="s">
        <v>279</v>
      </c>
      <c r="U5" s="92" t="s">
        <v>280</v>
      </c>
      <c r="V5" s="93" t="s">
        <v>265</v>
      </c>
      <c r="W5" s="131" t="s">
        <v>90</v>
      </c>
      <c r="X5" s="132" t="s">
        <v>279</v>
      </c>
      <c r="Y5" s="132" t="s">
        <v>280</v>
      </c>
      <c r="Z5" s="142" t="s">
        <v>265</v>
      </c>
      <c r="AA5" s="149" t="str">
        <f>payesh!E18</f>
        <v>ت5</v>
      </c>
      <c r="AB5" s="150" t="str">
        <f>payesh!F18</f>
        <v>ت5</v>
      </c>
      <c r="AC5" s="150" t="e">
        <f>payesh!#REF!</f>
        <v>#REF!</v>
      </c>
      <c r="AD5" s="150" t="str">
        <f>payesh!G18</f>
        <v>ت5</v>
      </c>
      <c r="AE5" s="150" t="str">
        <f>payesh!H18</f>
        <v>ت5</v>
      </c>
      <c r="AF5" s="150" t="str">
        <f>payesh!I18</f>
        <v>ت5</v>
      </c>
      <c r="AG5" s="150" t="e">
        <f>payesh!#REF!</f>
        <v>#REF!</v>
      </c>
      <c r="AH5" s="150" t="str">
        <f>payesh!J18</f>
        <v>ت5</v>
      </c>
      <c r="AI5" s="150" t="str">
        <f>payesh!K18</f>
        <v>ت5</v>
      </c>
      <c r="AJ5" s="150" t="str">
        <f>payesh!L18</f>
        <v>ت5</v>
      </c>
      <c r="AK5" s="150" t="str">
        <f>payesh!M18</f>
        <v>ت4</v>
      </c>
      <c r="AL5" s="150" t="e">
        <f>payesh!#REF!</f>
        <v>#REF!</v>
      </c>
      <c r="AM5" s="150" t="str">
        <f>payesh!N18</f>
        <v>پ13</v>
      </c>
      <c r="AN5" s="150" t="str">
        <f>payesh!O18</f>
        <v>پ</v>
      </c>
      <c r="AO5" s="150" t="str">
        <f>payesh!P18</f>
        <v>ت4</v>
      </c>
      <c r="AP5" s="150" t="str">
        <f>payesh!Q18</f>
        <v>ت5</v>
      </c>
      <c r="AQ5" s="150" t="e">
        <f>payesh!#REF!</f>
        <v>#REF!</v>
      </c>
      <c r="AR5" s="150" t="e">
        <f>payesh!#REF!</f>
        <v>#REF!</v>
      </c>
      <c r="AS5" s="150" t="str">
        <f>payesh!R18</f>
        <v>ت5</v>
      </c>
      <c r="AT5" s="150" t="str">
        <f>payesh!S18</f>
        <v>پ14</v>
      </c>
      <c r="AU5" s="150" t="str">
        <f>payesh!T18</f>
        <v>پ11</v>
      </c>
      <c r="AV5" s="150" t="e">
        <f>payesh!#REF!</f>
        <v>#REF!</v>
      </c>
      <c r="AW5" s="150" t="str">
        <f>payesh!U18</f>
        <v>پ9</v>
      </c>
      <c r="AX5" s="150" t="str">
        <f>payesh!V18</f>
        <v>پ10</v>
      </c>
      <c r="AY5" s="150" t="str">
        <f>payesh!W18</f>
        <v>پ10</v>
      </c>
      <c r="AZ5" s="150" t="str">
        <f>payesh!X18</f>
        <v>پ9</v>
      </c>
      <c r="BA5" s="150" t="str">
        <f>payesh!Y18</f>
        <v>پ9</v>
      </c>
      <c r="BB5" s="150" t="e">
        <f>payesh!#REF!</f>
        <v>#REF!</v>
      </c>
      <c r="BC5" s="150" t="str">
        <f>payesh!Z18</f>
        <v>پ7</v>
      </c>
      <c r="BD5" s="150" t="str">
        <f>payesh!AA18</f>
        <v>پ5</v>
      </c>
      <c r="BE5" s="150" t="str">
        <f>payesh!AB18</f>
        <v>پ5</v>
      </c>
      <c r="BF5" s="150" t="str">
        <f>payesh!AC18</f>
        <v>پ5</v>
      </c>
      <c r="BG5" s="150" t="str">
        <f>payesh!AD18</f>
        <v>پ3</v>
      </c>
      <c r="BH5" s="150" t="str">
        <f>payesh!AE18</f>
        <v>پ5</v>
      </c>
      <c r="BI5" s="150" t="e">
        <f>payesh!#REF!</f>
        <v>#REF!</v>
      </c>
      <c r="BJ5" s="150" t="str">
        <f>payesh!AF18</f>
        <v>پ5</v>
      </c>
      <c r="BK5" s="150" t="str">
        <f>payesh!AG18</f>
        <v>پ5</v>
      </c>
      <c r="BL5" s="150" t="str">
        <f>payesh!AH18</f>
        <v>پ5</v>
      </c>
      <c r="BM5" s="150" t="str">
        <f>payesh!AI18</f>
        <v>پ5</v>
      </c>
      <c r="BN5" s="150" t="str">
        <f>payesh!AJ18</f>
        <v>پ5</v>
      </c>
      <c r="BO5" s="150" t="str">
        <f>payesh!AK18</f>
        <v>پ5</v>
      </c>
      <c r="BP5" s="150" t="str">
        <f>payesh!AL18</f>
        <v>پ3</v>
      </c>
      <c r="BQ5" s="150" t="e">
        <f>payesh!#REF!</f>
        <v>#REF!</v>
      </c>
      <c r="BR5" s="150" t="str">
        <f>payesh!AM18</f>
        <v>پ3</v>
      </c>
      <c r="BS5" s="150" t="str">
        <f>payesh!AN18</f>
        <v>پ5</v>
      </c>
      <c r="BT5" s="150" t="str">
        <f>payesh!AO18</f>
        <v>پ5</v>
      </c>
      <c r="BU5" s="150" t="str">
        <f>payesh!AP18</f>
        <v>ب7</v>
      </c>
      <c r="BV5" s="150" t="str">
        <f>payesh!AQ18</f>
        <v>پ5</v>
      </c>
      <c r="BW5" s="150" t="str">
        <f>payesh!AR18</f>
        <v>پ5</v>
      </c>
      <c r="BX5" s="150" t="str">
        <f>payesh!AS18</f>
        <v>پ3</v>
      </c>
      <c r="BY5" s="150" t="e">
        <f>payesh!#REF!</f>
        <v>#REF!</v>
      </c>
      <c r="BZ5" s="150" t="e">
        <f>payesh!#REF!</f>
        <v>#REF!</v>
      </c>
      <c r="CA5" s="150" t="str">
        <f>payesh!AT18</f>
        <v>پ3</v>
      </c>
      <c r="CB5" s="150" t="str">
        <f>payesh!AU18</f>
        <v>پ3</v>
      </c>
      <c r="CC5" s="150" t="str">
        <f>payesh!AV18</f>
        <v>پ3</v>
      </c>
      <c r="CD5" s="150" t="str">
        <f>payesh!AW18</f>
        <v>ب7</v>
      </c>
      <c r="CE5" s="150" t="str">
        <f>payesh!AX18</f>
        <v>پ3</v>
      </c>
      <c r="CF5" s="150" t="str">
        <f>payesh!AY18</f>
        <v>ب7</v>
      </c>
      <c r="CG5" s="150" t="str">
        <f>payesh!AZ18</f>
        <v>ب7</v>
      </c>
      <c r="CH5" s="150">
        <f>payesh!BA18</f>
        <v>0</v>
      </c>
      <c r="CI5" s="150">
        <f>payesh!BB18</f>
        <v>0</v>
      </c>
      <c r="CJ5" s="150">
        <f>payesh!BC18</f>
        <v>0</v>
      </c>
      <c r="CK5" s="150">
        <f>payesh!BD18</f>
        <v>0</v>
      </c>
      <c r="CL5" s="150">
        <f>payesh!BE18</f>
        <v>0</v>
      </c>
      <c r="CM5" s="150">
        <f>payesh!BF18</f>
        <v>0</v>
      </c>
      <c r="CN5" s="150">
        <f>payesh!BG18</f>
        <v>0</v>
      </c>
      <c r="CO5" s="150">
        <f>payesh!BH18</f>
        <v>0</v>
      </c>
      <c r="CP5" s="150">
        <f>payesh!BI18</f>
        <v>0</v>
      </c>
      <c r="CQ5" s="150">
        <f>payesh!BJ18</f>
        <v>0</v>
      </c>
      <c r="CR5" s="150">
        <f>payesh!BK18</f>
        <v>0</v>
      </c>
      <c r="CS5" s="150">
        <f>payesh!BL18</f>
        <v>0</v>
      </c>
      <c r="CT5" s="150">
        <f>payesh!BM18</f>
        <v>0</v>
      </c>
      <c r="CU5" s="150">
        <f>payesh!BN18</f>
        <v>0</v>
      </c>
      <c r="CV5" s="150">
        <f>payesh!BO18</f>
        <v>0</v>
      </c>
      <c r="CW5" s="150">
        <f>payesh!BP18</f>
        <v>0</v>
      </c>
      <c r="CX5" s="150">
        <f>payesh!BQ18</f>
        <v>0</v>
      </c>
      <c r="CY5" s="150">
        <f>payesh!BR18</f>
        <v>0</v>
      </c>
      <c r="CZ5" s="150">
        <f>payesh!BS18</f>
        <v>0</v>
      </c>
      <c r="DA5" s="150">
        <f>payesh!BT18</f>
        <v>0</v>
      </c>
      <c r="DB5" s="150">
        <f>payesh!BU18</f>
        <v>0</v>
      </c>
    </row>
    <row r="6" spans="3:106" ht="35.25" customHeight="1" x14ac:dyDescent="0.25">
      <c r="C6" s="84">
        <v>1</v>
      </c>
      <c r="D6" s="85" t="s">
        <v>266</v>
      </c>
      <c r="E6" s="85" t="s">
        <v>267</v>
      </c>
      <c r="F6" s="122" t="s">
        <v>284</v>
      </c>
      <c r="G6" s="99">
        <v>0.15</v>
      </c>
      <c r="H6" s="86">
        <f>L6*0.5</f>
        <v>1050000</v>
      </c>
      <c r="I6" s="86">
        <f>L6*0.17857143</f>
        <v>375000.00300000003</v>
      </c>
      <c r="J6" s="86">
        <f>L6*0.17142857</f>
        <v>359999.99700000003</v>
      </c>
      <c r="K6" s="86">
        <f t="shared" ref="K6:K11" si="0">L6*0.15</f>
        <v>315000</v>
      </c>
      <c r="L6" s="104">
        <f>L12*G6</f>
        <v>2100000</v>
      </c>
      <c r="M6" s="125" t="e">
        <f t="shared" ref="M6:M11" si="1">SUM(AA6:DB6)</f>
        <v>#REF!</v>
      </c>
      <c r="N6" s="124" t="e">
        <f>$M$6*H6</f>
        <v>#REF!</v>
      </c>
      <c r="O6" s="89" t="e">
        <f>$M$6*I6</f>
        <v>#REF!</v>
      </c>
      <c r="P6" s="89" t="e">
        <f>$M$6*J6</f>
        <v>#REF!</v>
      </c>
      <c r="Q6" s="89" t="e">
        <f>$M$6*K6</f>
        <v>#REF!</v>
      </c>
      <c r="R6" s="90" t="e">
        <f>SUM(N6:Q6)</f>
        <v>#REF!</v>
      </c>
      <c r="S6" s="128">
        <v>0.15</v>
      </c>
      <c r="T6" s="127">
        <f>(V6/4)*3</f>
        <v>315000</v>
      </c>
      <c r="U6" s="94">
        <f>(V6/4)</f>
        <v>105000</v>
      </c>
      <c r="V6" s="95">
        <f>V12*S6</f>
        <v>420000</v>
      </c>
      <c r="W6" s="125" t="e">
        <f t="shared" ref="W6:W11" si="2">SUM(AA6:DB6)</f>
        <v>#REF!</v>
      </c>
      <c r="X6" s="151" t="e">
        <f>$W$6*T6</f>
        <v>#REF!</v>
      </c>
      <c r="Y6" s="137" t="e">
        <f>$W$6*U6</f>
        <v>#REF!</v>
      </c>
      <c r="Z6" s="139" t="e">
        <f>SUM(X6:Y6)</f>
        <v>#REF!</v>
      </c>
      <c r="AA6" s="145">
        <f>IF(payesh!E147=$F$6,1,IF(payesh!E147="کسر شد",-1,0))</f>
        <v>0</v>
      </c>
      <c r="AB6" s="146">
        <f>IF(payesh!F147=$F$6,1,IF(payesh!F147="کسر شد",-1,0))</f>
        <v>0</v>
      </c>
      <c r="AC6" s="146" t="e">
        <f>IF(payesh!#REF!=$F$6,1,IF(payesh!#REF!="کسر شد",-1,0))</f>
        <v>#REF!</v>
      </c>
      <c r="AD6" s="146">
        <f>IF(payesh!G147=$F$6,1,IF(payesh!G147="کسر شد",-1,0))</f>
        <v>0</v>
      </c>
      <c r="AE6" s="146">
        <f>IF(payesh!H147=$F$6,1,IF(payesh!H147="کسر شد",-1,0))</f>
        <v>0</v>
      </c>
      <c r="AF6" s="146">
        <f>IF(payesh!I147=$F$6,1,IF(payesh!I147="کسر شد",-1,0))</f>
        <v>0</v>
      </c>
      <c r="AG6" s="146" t="e">
        <f>IF(payesh!#REF!=$F$6,1,IF(payesh!#REF!="کسر شد",-1,0))</f>
        <v>#REF!</v>
      </c>
      <c r="AH6" s="146">
        <f>IF(payesh!J147=$F$6,1,IF(payesh!J147="کسر شد",-1,0))</f>
        <v>0</v>
      </c>
      <c r="AI6" s="146">
        <f>IF(payesh!K147=$F$6,1,IF(payesh!K147="کسر شد",-1,0))</f>
        <v>0</v>
      </c>
      <c r="AJ6" s="146">
        <f>IF(payesh!L147=$F$6,1,IF(payesh!L147="کسر شد",-1,0))</f>
        <v>0</v>
      </c>
      <c r="AK6" s="146">
        <f>IF(payesh!M147=$F$6,1,IF(payesh!M147="کسر شد",-1,0))</f>
        <v>0</v>
      </c>
      <c r="AL6" s="146" t="e">
        <f>IF(payesh!#REF!=$F$6,1,IF(payesh!#REF!="کسر شد",-1,0))</f>
        <v>#REF!</v>
      </c>
      <c r="AM6" s="146">
        <f>IF(payesh!N147=$F$6,1,IF(payesh!N147="کسر شد",-1,0))</f>
        <v>0</v>
      </c>
      <c r="AN6" s="146">
        <f>IF(payesh!O147=$F$6,1,IF(payesh!O147="کسر شد",-1,0))</f>
        <v>0</v>
      </c>
      <c r="AO6" s="146">
        <f>IF(payesh!P147=$F$6,1,IF(payesh!P147="کسر شد",-1,0))</f>
        <v>0</v>
      </c>
      <c r="AP6" s="146">
        <f>IF(payesh!Q147=$F$6,1,IF(payesh!Q147="کسر شد",-1,0))</f>
        <v>0</v>
      </c>
      <c r="AQ6" s="146" t="e">
        <f>IF(payesh!#REF!=$F$6,1,IF(payesh!#REF!="کسر شد",-1,0))</f>
        <v>#REF!</v>
      </c>
      <c r="AR6" s="146" t="e">
        <f>IF(payesh!#REF!=$F$6,1,IF(payesh!#REF!="کسر شد",-1,0))</f>
        <v>#REF!</v>
      </c>
      <c r="AS6" s="146">
        <f>IF(payesh!R147=$F$6,1,IF(payesh!R147="کسر شد",-1,0))</f>
        <v>0</v>
      </c>
      <c r="AT6" s="146">
        <f>IF(payesh!S147=$F$6,1,IF(payesh!S147="کسر شد",-1,0))</f>
        <v>0</v>
      </c>
      <c r="AU6" s="146">
        <f>IF(payesh!T147=$F$6,1,IF(payesh!T147="کسر شد",-1,0))</f>
        <v>0</v>
      </c>
      <c r="AV6" s="146" t="e">
        <f>IF(payesh!#REF!=$F$6,1,IF(payesh!#REF!="کسر شد",-1,0))</f>
        <v>#REF!</v>
      </c>
      <c r="AW6" s="146">
        <f>IF(payesh!U147=$F$6,1,IF(payesh!U147="کسر شد",-1,0))</f>
        <v>0</v>
      </c>
      <c r="AX6" s="146">
        <f>IF(payesh!V147=$F$6,1,IF(payesh!V147="کسر شد",-1,0))</f>
        <v>0</v>
      </c>
      <c r="AY6" s="146">
        <f>IF(payesh!W147=$F$6,1,IF(payesh!W147="کسر شد",-1,0))</f>
        <v>0</v>
      </c>
      <c r="AZ6" s="146">
        <f>IF(payesh!X147=$F$6,1,IF(payesh!X147="کسر شد",-1,0))</f>
        <v>0</v>
      </c>
      <c r="BA6" s="146">
        <f>IF(payesh!Y147=$F$6,1,IF(payesh!Y147="کسر شد",-1,0))</f>
        <v>0</v>
      </c>
      <c r="BB6" s="146" t="e">
        <f>IF(payesh!#REF!=$F$6,1,IF(payesh!#REF!="کسر شد",-1,0))</f>
        <v>#REF!</v>
      </c>
      <c r="BC6" s="146">
        <f>IF(payesh!Z147=$F$6,1,IF(payesh!Z147="کسر شد",-1,0))</f>
        <v>0</v>
      </c>
      <c r="BD6" s="146">
        <f>IF(payesh!AA147=$F$6,1,IF(payesh!AA147="کسر شد",-1,0))</f>
        <v>0</v>
      </c>
      <c r="BE6" s="146">
        <f>IF(payesh!AB147=$F$6,1,IF(payesh!AB147="کسر شد",-1,0))</f>
        <v>0</v>
      </c>
      <c r="BF6" s="146">
        <f>IF(payesh!AC147=$F$6,1,IF(payesh!AC147="کسر شد",-1,0))</f>
        <v>0</v>
      </c>
      <c r="BG6" s="146">
        <f>IF(payesh!AD147=$F$6,1,IF(payesh!AD147="کسر شد",-1,0))</f>
        <v>0</v>
      </c>
      <c r="BH6" s="146">
        <f>IF(payesh!AE147=$F$6,1,IF(payesh!AE147="کسر شد",-1,0))</f>
        <v>0</v>
      </c>
      <c r="BI6" s="146" t="e">
        <f>IF(payesh!#REF!=$F$6,1,IF(payesh!#REF!="کسر شد",-1,0))</f>
        <v>#REF!</v>
      </c>
      <c r="BJ6" s="146">
        <f>IF(payesh!AF147=$F$6,1,IF(payesh!AF147="کسر شد",-1,0))</f>
        <v>0</v>
      </c>
      <c r="BK6" s="146">
        <f>IF(payesh!AG147=$F$6,1,IF(payesh!AG147="کسر شد",-1,0))</f>
        <v>0</v>
      </c>
      <c r="BL6" s="146">
        <f>IF(payesh!AH147=$F$6,1,IF(payesh!AH147="کسر شد",-1,0))</f>
        <v>0</v>
      </c>
      <c r="BM6" s="146">
        <f>IF(payesh!AI147=$F$6,1,IF(payesh!AI147="کسر شد",-1,0))</f>
        <v>0</v>
      </c>
      <c r="BN6" s="146">
        <f>IF(payesh!AJ147=$F$6,1,IF(payesh!AJ147="کسر شد",-1,0))</f>
        <v>0</v>
      </c>
      <c r="BO6" s="146">
        <f>IF(payesh!AK147=$F$6,1,IF(payesh!AK147="کسر شد",-1,0))</f>
        <v>0</v>
      </c>
      <c r="BP6" s="146">
        <f>IF(payesh!AL147=$F$6,1,IF(payesh!AL147="کسر شد",-1,0))</f>
        <v>0</v>
      </c>
      <c r="BQ6" s="146" t="e">
        <f>IF(payesh!#REF!=$F$6,1,IF(payesh!#REF!="کسر شد",-1,0))</f>
        <v>#REF!</v>
      </c>
      <c r="BR6" s="146">
        <f>IF(payesh!AM147=$F$6,1,IF(payesh!AM147="کسر شد",-1,0))</f>
        <v>0</v>
      </c>
      <c r="BS6" s="146">
        <f>IF(payesh!AN147=$F$6,1,IF(payesh!AN147="کسر شد",-1,0))</f>
        <v>0</v>
      </c>
      <c r="BT6" s="146">
        <f>IF(payesh!AO147=$F$6,1,IF(payesh!AO147="کسر شد",-1,0))</f>
        <v>0</v>
      </c>
      <c r="BU6" s="146">
        <f>IF(payesh!AP147=$F$6,1,IF(payesh!AP147="کسر شد",-1,0))</f>
        <v>0</v>
      </c>
      <c r="BV6" s="146">
        <f>IF(payesh!AQ147=$F$6,1,IF(payesh!AQ147="کسر شد",-1,0))</f>
        <v>0</v>
      </c>
      <c r="BW6" s="146">
        <f>IF(payesh!AR147=$F$6,1,IF(payesh!AR147="کسر شد",-1,0))</f>
        <v>0</v>
      </c>
      <c r="BX6" s="146">
        <f>IF(payesh!AS147=$F$6,1,IF(payesh!AS147="کسر شد",-1,0))</f>
        <v>0</v>
      </c>
      <c r="BY6" s="146" t="e">
        <f>IF(payesh!#REF!=$F$6,1,IF(payesh!#REF!="کسر شد",-1,0))</f>
        <v>#REF!</v>
      </c>
      <c r="BZ6" s="146" t="e">
        <f>IF(payesh!#REF!=$F$6,1,IF(payesh!#REF!="کسر شد",-1,0))</f>
        <v>#REF!</v>
      </c>
      <c r="CA6" s="146">
        <f>IF(payesh!AT147=$F$6,1,IF(payesh!AT147="کسر شد",-1,0))</f>
        <v>0</v>
      </c>
      <c r="CB6" s="146">
        <f>IF(payesh!AU147=$F$6,1,IF(payesh!AU147="کسر شد",-1,0))</f>
        <v>0</v>
      </c>
      <c r="CC6" s="146">
        <f>IF(payesh!AV147=$F$6,1,IF(payesh!AV147="کسر شد",-1,0))</f>
        <v>0</v>
      </c>
      <c r="CD6" s="146">
        <f>IF(payesh!AW147=$F$6,1,IF(payesh!AW147="کسر شد",-1,0))</f>
        <v>0</v>
      </c>
      <c r="CE6" s="146">
        <f>IF(payesh!AX147=$F$6,1,IF(payesh!AX147="کسر شد",-1,0))</f>
        <v>0</v>
      </c>
      <c r="CF6" s="146">
        <f>IF(payesh!AY147=$F$6,1,IF(payesh!AY147="کسر شد",-1,0))</f>
        <v>0</v>
      </c>
      <c r="CG6" s="146">
        <f>IF(payesh!AZ147=$F$6,1,IF(payesh!AZ147="کسر شد",-1,0))</f>
        <v>0</v>
      </c>
      <c r="CH6" s="146">
        <f>IF(payesh!BA147=$F$6,1,IF(payesh!BA147="کسر شد",-1,0))</f>
        <v>0</v>
      </c>
      <c r="CI6" s="146">
        <f>IF(payesh!BB147=$F$6,1,IF(payesh!BB147="کسر شد",-1,0))</f>
        <v>0</v>
      </c>
      <c r="CJ6" s="146">
        <f>IF(payesh!BC147=$F$6,1,IF(payesh!BC147="کسر شد",-1,0))</f>
        <v>0</v>
      </c>
      <c r="CK6" s="146">
        <f>IF(payesh!BD147=$F$6,1,IF(payesh!BD147="کسر شد",-1,0))</f>
        <v>0</v>
      </c>
      <c r="CL6" s="146">
        <f>IF(payesh!BE147=$F$6,1,IF(payesh!BE147="کسر شد",-1,0))</f>
        <v>0</v>
      </c>
      <c r="CM6" s="146">
        <f>IF(payesh!BF147=$F$6,1,IF(payesh!BF147="کسر شد",-1,0))</f>
        <v>0</v>
      </c>
      <c r="CN6" s="146">
        <f>IF(payesh!BG147=$F$6,1,IF(payesh!BG147="کسر شد",-1,0))</f>
        <v>0</v>
      </c>
      <c r="CO6" s="146">
        <f>IF(payesh!BH147=$F$6,1,IF(payesh!BH147="کسر شد",-1,0))</f>
        <v>0</v>
      </c>
      <c r="CP6" s="146">
        <f>IF(payesh!BI147=$F$6,1,IF(payesh!BI147="کسر شد",-1,0))</f>
        <v>0</v>
      </c>
      <c r="CQ6" s="146">
        <f>IF(payesh!BJ147=$F$6,1,IF(payesh!BJ147="کسر شد",-1,0))</f>
        <v>0</v>
      </c>
      <c r="CR6" s="146">
        <f>IF(payesh!BK147=$F$6,1,IF(payesh!BK147="کسر شد",-1,0))</f>
        <v>0</v>
      </c>
      <c r="CS6" s="146">
        <f>IF(payesh!BL147=$F$6,1,IF(payesh!BL147="کسر شد",-1,0))</f>
        <v>0</v>
      </c>
      <c r="CT6" s="146">
        <f>IF(payesh!BM147=$F$6,1,IF(payesh!BM147="کسر شد",-1,0))</f>
        <v>0</v>
      </c>
      <c r="CU6" s="146">
        <f>IF(payesh!BN147=$F$6,1,IF(payesh!BN147="کسر شد",-1,0))</f>
        <v>0</v>
      </c>
      <c r="CV6" s="146">
        <f>IF(payesh!BO147=$F$6,1,IF(payesh!BO147="کسر شد",-1,0))</f>
        <v>0</v>
      </c>
      <c r="CW6" s="146">
        <f>IF(payesh!BP147=$F$6,1,IF(payesh!BP147="کسر شد",-1,0))</f>
        <v>0</v>
      </c>
      <c r="CX6" s="146">
        <f>IF(payesh!BQ147=$F$6,1,IF(payesh!BQ147="کسر شد",-1,0))</f>
        <v>0</v>
      </c>
      <c r="CY6" s="146">
        <f>IF(payesh!BR147=$F$6,1,IF(payesh!BR147="کسر شد",-1,0))</f>
        <v>0</v>
      </c>
      <c r="CZ6" s="146">
        <f>IF(payesh!BS147=$F$6,1,IF(payesh!BS147="کسر شد",-1,0))</f>
        <v>0</v>
      </c>
      <c r="DA6" s="146">
        <f>IF(payesh!BT147=$F$6,1,IF(payesh!BT147="کسر شد",-1,0))</f>
        <v>0</v>
      </c>
      <c r="DB6" s="146">
        <f>IF(payesh!BU147=$F$6,1,IF(payesh!BU147="کسر شد",-1,0))</f>
        <v>0</v>
      </c>
    </row>
    <row r="7" spans="3:106" ht="44.25" customHeight="1" x14ac:dyDescent="0.25">
      <c r="C7" s="84">
        <v>2</v>
      </c>
      <c r="D7" s="85" t="s">
        <v>268</v>
      </c>
      <c r="E7" s="85" t="s">
        <v>269</v>
      </c>
      <c r="F7" s="122" t="s">
        <v>283</v>
      </c>
      <c r="G7" s="99">
        <v>0.2</v>
      </c>
      <c r="H7" s="86">
        <f t="shared" ref="H7:H11" si="3">L7*0.5</f>
        <v>1400000</v>
      </c>
      <c r="I7" s="86">
        <f>L7*0.17857143</f>
        <v>500000.00400000002</v>
      </c>
      <c r="J7" s="86">
        <f t="shared" ref="J7:J11" si="4">L7*0.17142857</f>
        <v>479999.99599999998</v>
      </c>
      <c r="K7" s="86">
        <f t="shared" si="0"/>
        <v>420000</v>
      </c>
      <c r="L7" s="97">
        <f>L12*G7</f>
        <v>2800000</v>
      </c>
      <c r="M7" s="126" t="e">
        <f t="shared" si="1"/>
        <v>#REF!</v>
      </c>
      <c r="N7" s="124" t="e">
        <f>$M$7*H7</f>
        <v>#REF!</v>
      </c>
      <c r="O7" s="89" t="e">
        <f t="shared" ref="O7:Q7" si="5">$M$7*I7</f>
        <v>#REF!</v>
      </c>
      <c r="P7" s="89" t="e">
        <f t="shared" si="5"/>
        <v>#REF!</v>
      </c>
      <c r="Q7" s="89" t="e">
        <f t="shared" si="5"/>
        <v>#REF!</v>
      </c>
      <c r="R7" s="90" t="e">
        <f t="shared" ref="R7:R11" si="6">SUM(N7:Q7)</f>
        <v>#REF!</v>
      </c>
      <c r="S7" s="129">
        <v>0.2</v>
      </c>
      <c r="T7" s="127">
        <f>(V7/4)*3</f>
        <v>420000</v>
      </c>
      <c r="U7" s="94">
        <f t="shared" ref="U7:U11" si="7">(V7/4)</f>
        <v>140000</v>
      </c>
      <c r="V7" s="95">
        <f>V12*S7</f>
        <v>560000</v>
      </c>
      <c r="W7" s="154" t="e">
        <f t="shared" si="2"/>
        <v>#REF!</v>
      </c>
      <c r="X7" s="152" t="e">
        <f>$W$7*T7</f>
        <v>#REF!</v>
      </c>
      <c r="Y7" s="136" t="e">
        <f>$W$7*U7</f>
        <v>#REF!</v>
      </c>
      <c r="Z7" s="140" t="e">
        <f t="shared" ref="Z7:Z11" si="8">SUM(X7:Y7)</f>
        <v>#REF!</v>
      </c>
      <c r="AA7" s="107">
        <f>IF(payesh!E148=$F$7,1,IF(payesh!E148="کسر شد",-1,0))</f>
        <v>0</v>
      </c>
      <c r="AB7" s="108">
        <f>IF(payesh!F148=$F$7,1,IF(payesh!F148="کسر شد",-1,0))</f>
        <v>0</v>
      </c>
      <c r="AC7" s="108" t="e">
        <f>IF(payesh!#REF!=$F$7,1,IF(payesh!#REF!="کسر شد",-1,0))</f>
        <v>#REF!</v>
      </c>
      <c r="AD7" s="108">
        <f>IF(payesh!G148=$F$7,1,IF(payesh!G148="کسر شد",-1,0))</f>
        <v>0</v>
      </c>
      <c r="AE7" s="108">
        <f>IF(payesh!H148=$F$7,1,IF(payesh!H148="کسر شد",-1,0))</f>
        <v>0</v>
      </c>
      <c r="AF7" s="108">
        <f>IF(payesh!I148=$F$7,1,IF(payesh!I148="کسر شد",-1,0))</f>
        <v>0</v>
      </c>
      <c r="AG7" s="108" t="e">
        <f>IF(payesh!#REF!=$F$7,1,IF(payesh!#REF!="کسر شد",-1,0))</f>
        <v>#REF!</v>
      </c>
      <c r="AH7" s="108">
        <f>IF(payesh!J148=$F$7,1,IF(payesh!J148="کسر شد",-1,0))</f>
        <v>0</v>
      </c>
      <c r="AI7" s="108">
        <f>IF(payesh!K148=$F$7,1,IF(payesh!K148="کسر شد",-1,0))</f>
        <v>0</v>
      </c>
      <c r="AJ7" s="108">
        <f>IF(payesh!L148=$F$7,1,IF(payesh!L148="کسر شد",-1,0))</f>
        <v>0</v>
      </c>
      <c r="AK7" s="108">
        <f>IF(payesh!M148=$F$7,1,IF(payesh!M148="کسر شد",-1,0))</f>
        <v>0</v>
      </c>
      <c r="AL7" s="108" t="e">
        <f>IF(payesh!#REF!=$F$7,1,IF(payesh!#REF!="کسر شد",-1,0))</f>
        <v>#REF!</v>
      </c>
      <c r="AM7" s="108">
        <f>IF(payesh!N148=$F$7,1,IF(payesh!N148="کسر شد",-1,0))</f>
        <v>0</v>
      </c>
      <c r="AN7" s="108">
        <f>IF(payesh!O148=$F$7,1,IF(payesh!O148="کسر شد",-1,0))</f>
        <v>0</v>
      </c>
      <c r="AO7" s="108">
        <f>IF(payesh!P148=$F$7,1,IF(payesh!P148="کسر شد",-1,0))</f>
        <v>0</v>
      </c>
      <c r="AP7" s="108">
        <f>IF(payesh!Q148=$F$7,1,IF(payesh!Q148="کسر شد",-1,0))</f>
        <v>0</v>
      </c>
      <c r="AQ7" s="108" t="e">
        <f>IF(payesh!#REF!=$F$7,1,IF(payesh!#REF!="کسر شد",-1,0))</f>
        <v>#REF!</v>
      </c>
      <c r="AR7" s="108" t="e">
        <f>IF(payesh!#REF!=$F$7,1,IF(payesh!#REF!="کسر شد",-1,0))</f>
        <v>#REF!</v>
      </c>
      <c r="AS7" s="108">
        <f>IF(payesh!R148=$F$7,1,IF(payesh!R148="کسر شد",-1,0))</f>
        <v>0</v>
      </c>
      <c r="AT7" s="108">
        <f>IF(payesh!S148=$F$7,1,IF(payesh!S148="کسر شد",-1,0))</f>
        <v>0</v>
      </c>
      <c r="AU7" s="108">
        <f>IF(payesh!T148=$F$7,1,IF(payesh!T148="کسر شد",-1,0))</f>
        <v>0</v>
      </c>
      <c r="AV7" s="108" t="e">
        <f>IF(payesh!#REF!=$F$7,1,IF(payesh!#REF!="کسر شد",-1,0))</f>
        <v>#REF!</v>
      </c>
      <c r="AW7" s="108">
        <f>IF(payesh!U148=$F$7,1,IF(payesh!U148="کسر شد",-1,0))</f>
        <v>0</v>
      </c>
      <c r="AX7" s="108">
        <f>IF(payesh!V148=$F$7,1,IF(payesh!V148="کسر شد",-1,0))</f>
        <v>0</v>
      </c>
      <c r="AY7" s="108">
        <f>IF(payesh!W148=$F$7,1,IF(payesh!W148="کسر شد",-1,0))</f>
        <v>0</v>
      </c>
      <c r="AZ7" s="108">
        <f>IF(payesh!X148=$F$7,1,IF(payesh!X148="کسر شد",-1,0))</f>
        <v>0</v>
      </c>
      <c r="BA7" s="108">
        <f>IF(payesh!Y148=$F$7,1,IF(payesh!Y148="کسر شد",-1,0))</f>
        <v>0</v>
      </c>
      <c r="BB7" s="108" t="e">
        <f>IF(payesh!#REF!=$F$7,1,IF(payesh!#REF!="کسر شد",-1,0))</f>
        <v>#REF!</v>
      </c>
      <c r="BC7" s="108">
        <f>IF(payesh!Z148=$F$7,1,IF(payesh!Z148="کسر شد",-1,0))</f>
        <v>0</v>
      </c>
      <c r="BD7" s="108">
        <f>IF(payesh!AA148=$F$7,1,IF(payesh!AA148="کسر شد",-1,0))</f>
        <v>0</v>
      </c>
      <c r="BE7" s="108">
        <f>IF(payesh!AB148=$F$7,1,IF(payesh!AB148="کسر شد",-1,0))</f>
        <v>0</v>
      </c>
      <c r="BF7" s="108">
        <f>IF(payesh!AC148=$F$7,1,IF(payesh!AC148="کسر شد",-1,0))</f>
        <v>0</v>
      </c>
      <c r="BG7" s="108">
        <f>IF(payesh!AD148=$F$7,1,IF(payesh!AD148="کسر شد",-1,0))</f>
        <v>0</v>
      </c>
      <c r="BH7" s="108">
        <f>IF(payesh!AE148=$F$7,1,IF(payesh!AE148="کسر شد",-1,0))</f>
        <v>0</v>
      </c>
      <c r="BI7" s="108" t="e">
        <f>IF(payesh!#REF!=$F$7,1,IF(payesh!#REF!="کسر شد",-1,0))</f>
        <v>#REF!</v>
      </c>
      <c r="BJ7" s="108">
        <f>IF(payesh!AF148=$F$7,1,IF(payesh!AF148="کسر شد",-1,0))</f>
        <v>0</v>
      </c>
      <c r="BK7" s="108">
        <f>IF(payesh!AG148=$F$7,1,IF(payesh!AG148="کسر شد",-1,0))</f>
        <v>0</v>
      </c>
      <c r="BL7" s="108">
        <f>IF(payesh!AH148=$F$7,1,IF(payesh!AH148="کسر شد",-1,0))</f>
        <v>0</v>
      </c>
      <c r="BM7" s="108">
        <f>IF(payesh!AI148=$F$7,1,IF(payesh!AI148="کسر شد",-1,0))</f>
        <v>0</v>
      </c>
      <c r="BN7" s="108">
        <f>IF(payesh!AJ148=$F$7,1,IF(payesh!AJ148="کسر شد",-1,0))</f>
        <v>0</v>
      </c>
      <c r="BO7" s="108">
        <f>IF(payesh!AK148=$F$7,1,IF(payesh!AK148="کسر شد",-1,0))</f>
        <v>0</v>
      </c>
      <c r="BP7" s="108">
        <f>IF(payesh!AL148=$F$7,1,IF(payesh!AL148="کسر شد",-1,0))</f>
        <v>0</v>
      </c>
      <c r="BQ7" s="108" t="e">
        <f>IF(payesh!#REF!=$F$7,1,IF(payesh!#REF!="کسر شد",-1,0))</f>
        <v>#REF!</v>
      </c>
      <c r="BR7" s="108">
        <f>IF(payesh!AM148=$F$7,1,IF(payesh!AM148="کسر شد",-1,0))</f>
        <v>0</v>
      </c>
      <c r="BS7" s="108">
        <f>IF(payesh!AN148=$F$7,1,IF(payesh!AN148="کسر شد",-1,0))</f>
        <v>0</v>
      </c>
      <c r="BT7" s="108">
        <f>IF(payesh!AO148=$F$7,1,IF(payesh!AO148="کسر شد",-1,0))</f>
        <v>0</v>
      </c>
      <c r="BU7" s="108">
        <f>IF(payesh!AP148=$F$7,1,IF(payesh!AP148="کسر شد",-1,0))</f>
        <v>0</v>
      </c>
      <c r="BV7" s="108">
        <f>IF(payesh!AQ148=$F$7,1,IF(payesh!AQ148="کسر شد",-1,0))</f>
        <v>0</v>
      </c>
      <c r="BW7" s="108">
        <f>IF(payesh!AR148=$F$7,1,IF(payesh!AR148="کسر شد",-1,0))</f>
        <v>0</v>
      </c>
      <c r="BX7" s="108">
        <f>IF(payesh!AS148=$F$7,1,IF(payesh!AS148="کسر شد",-1,0))</f>
        <v>0</v>
      </c>
      <c r="BY7" s="108" t="e">
        <f>IF(payesh!#REF!=$F$7,1,IF(payesh!#REF!="کسر شد",-1,0))</f>
        <v>#REF!</v>
      </c>
      <c r="BZ7" s="108" t="e">
        <f>IF(payesh!#REF!=$F$7,1,IF(payesh!#REF!="کسر شد",-1,0))</f>
        <v>#REF!</v>
      </c>
      <c r="CA7" s="108">
        <f>IF(payesh!AT148=$F$7,1,IF(payesh!AT148="کسر شد",-1,0))</f>
        <v>0</v>
      </c>
      <c r="CB7" s="108">
        <f>IF(payesh!AU148=$F$7,1,IF(payesh!AU148="کسر شد",-1,0))</f>
        <v>0</v>
      </c>
      <c r="CC7" s="108">
        <f>IF(payesh!AV148=$F$7,1,IF(payesh!AV148="کسر شد",-1,0))</f>
        <v>0</v>
      </c>
      <c r="CD7" s="108">
        <f>IF(payesh!AW148=$F$7,1,IF(payesh!AW148="کسر شد",-1,0))</f>
        <v>0</v>
      </c>
      <c r="CE7" s="108">
        <f>IF(payesh!AX148=$F$7,1,IF(payesh!AX148="کسر شد",-1,0))</f>
        <v>0</v>
      </c>
      <c r="CF7" s="108">
        <f>IF(payesh!AY148=$F$7,1,IF(payesh!AY148="کسر شد",-1,0))</f>
        <v>0</v>
      </c>
      <c r="CG7" s="108">
        <f>IF(payesh!AZ148=$F$7,1,IF(payesh!AZ148="کسر شد",-1,0))</f>
        <v>0</v>
      </c>
      <c r="CH7" s="108">
        <f>IF(payesh!BA148=$F$7,1,IF(payesh!BA148="کسر شد",-1,0))</f>
        <v>0</v>
      </c>
      <c r="CI7" s="108">
        <f>IF(payesh!BB148=$F$7,1,IF(payesh!BB148="کسر شد",-1,0))</f>
        <v>0</v>
      </c>
      <c r="CJ7" s="108">
        <f>IF(payesh!BC148=$F$7,1,IF(payesh!BC148="کسر شد",-1,0))</f>
        <v>0</v>
      </c>
      <c r="CK7" s="108">
        <f>IF(payesh!BD148=$F$7,1,IF(payesh!BD148="کسر شد",-1,0))</f>
        <v>0</v>
      </c>
      <c r="CL7" s="108">
        <f>IF(payesh!BE148=$F$7,1,IF(payesh!BE148="کسر شد",-1,0))</f>
        <v>0</v>
      </c>
      <c r="CM7" s="108">
        <f>IF(payesh!BF148=$F$7,1,IF(payesh!BF148="کسر شد",-1,0))</f>
        <v>0</v>
      </c>
      <c r="CN7" s="108">
        <f>IF(payesh!BG148=$F$7,1,IF(payesh!BG148="کسر شد",-1,0))</f>
        <v>0</v>
      </c>
      <c r="CO7" s="108">
        <f>IF(payesh!BH148=$F$7,1,IF(payesh!BH148="کسر شد",-1,0))</f>
        <v>0</v>
      </c>
      <c r="CP7" s="108">
        <f>IF(payesh!BI148=$F$7,1,IF(payesh!BI148="کسر شد",-1,0))</f>
        <v>0</v>
      </c>
      <c r="CQ7" s="108">
        <f>IF(payesh!BJ148=$F$7,1,IF(payesh!BJ148="کسر شد",-1,0))</f>
        <v>0</v>
      </c>
      <c r="CR7" s="108">
        <f>IF(payesh!BK148=$F$7,1,IF(payesh!BK148="کسر شد",-1,0))</f>
        <v>0</v>
      </c>
      <c r="CS7" s="108">
        <f>IF(payesh!BL148=$F$7,1,IF(payesh!BL148="کسر شد",-1,0))</f>
        <v>0</v>
      </c>
      <c r="CT7" s="108">
        <f>IF(payesh!BM148=$F$7,1,IF(payesh!BM148="کسر شد",-1,0))</f>
        <v>0</v>
      </c>
      <c r="CU7" s="108">
        <f>IF(payesh!BN148=$F$7,1,IF(payesh!BN148="کسر شد",-1,0))</f>
        <v>0</v>
      </c>
      <c r="CV7" s="108">
        <f>IF(payesh!BO148=$F$7,1,IF(payesh!BO148="کسر شد",-1,0))</f>
        <v>0</v>
      </c>
      <c r="CW7" s="108">
        <f>IF(payesh!BP148=$F$7,1,IF(payesh!BP148="کسر شد",-1,0))</f>
        <v>0</v>
      </c>
      <c r="CX7" s="108">
        <f>IF(payesh!BQ148=$F$7,1,IF(payesh!BQ148="کسر شد",-1,0))</f>
        <v>0</v>
      </c>
      <c r="CY7" s="108">
        <f>IF(payesh!BR148=$F$7,1,IF(payesh!BR148="کسر شد",-1,0))</f>
        <v>0</v>
      </c>
      <c r="CZ7" s="108">
        <f>IF(payesh!BS148=$F$7,1,IF(payesh!BS148="کسر شد",-1,0))</f>
        <v>0</v>
      </c>
      <c r="DA7" s="108">
        <f>IF(payesh!BT148=$F$7,1,IF(payesh!BT148="کسر شد",-1,0))</f>
        <v>0</v>
      </c>
      <c r="DB7" s="108">
        <f>IF(payesh!BU148=$F$7,1,IF(payesh!BU148="کسر شد",-1,0))</f>
        <v>0</v>
      </c>
    </row>
    <row r="8" spans="3:106" ht="48.75" customHeight="1" x14ac:dyDescent="0.25">
      <c r="C8" s="84">
        <v>3</v>
      </c>
      <c r="D8" s="85" t="s">
        <v>270</v>
      </c>
      <c r="E8" s="85" t="s">
        <v>271</v>
      </c>
      <c r="F8" s="122" t="s">
        <v>285</v>
      </c>
      <c r="G8" s="99">
        <v>0.25</v>
      </c>
      <c r="H8" s="86">
        <f t="shared" si="3"/>
        <v>1750000</v>
      </c>
      <c r="I8" s="86">
        <f t="shared" ref="I8:I11" si="9">L8*0.17857143</f>
        <v>625000.005</v>
      </c>
      <c r="J8" s="86">
        <f>L8*0.17142857</f>
        <v>599999.995</v>
      </c>
      <c r="K8" s="86">
        <f t="shared" si="0"/>
        <v>525000</v>
      </c>
      <c r="L8" s="97">
        <f>L12*G8</f>
        <v>3500000</v>
      </c>
      <c r="M8" s="126" t="e">
        <f t="shared" si="1"/>
        <v>#REF!</v>
      </c>
      <c r="N8" s="124" t="e">
        <f>$M$8*H8</f>
        <v>#REF!</v>
      </c>
      <c r="O8" s="89" t="e">
        <f t="shared" ref="O8:Q8" si="10">$M$8*I8</f>
        <v>#REF!</v>
      </c>
      <c r="P8" s="89" t="e">
        <f t="shared" si="10"/>
        <v>#REF!</v>
      </c>
      <c r="Q8" s="89" t="e">
        <f t="shared" si="10"/>
        <v>#REF!</v>
      </c>
      <c r="R8" s="90" t="e">
        <f t="shared" si="6"/>
        <v>#REF!</v>
      </c>
      <c r="S8" s="129">
        <v>0.25</v>
      </c>
      <c r="T8" s="127">
        <f t="shared" ref="T8:T11" si="11">(V8/4)*3</f>
        <v>525000</v>
      </c>
      <c r="U8" s="94">
        <f t="shared" si="7"/>
        <v>175000</v>
      </c>
      <c r="V8" s="95">
        <f>V12*S8</f>
        <v>700000</v>
      </c>
      <c r="W8" s="154" t="e">
        <f t="shared" si="2"/>
        <v>#REF!</v>
      </c>
      <c r="X8" s="152" t="e">
        <f>$W$8*T8</f>
        <v>#REF!</v>
      </c>
      <c r="Y8" s="136" t="e">
        <f>$W$8*U8</f>
        <v>#REF!</v>
      </c>
      <c r="Z8" s="140" t="e">
        <f t="shared" si="8"/>
        <v>#REF!</v>
      </c>
      <c r="AA8" s="107">
        <f>IF(payesh!E149=$F$8,1,IF(payesh!E149="کسر شد",-1,0))</f>
        <v>0</v>
      </c>
      <c r="AB8" s="108">
        <f>IF(payesh!F149=$F$8,1,IF(payesh!F149="کسر شد",-1,0))</f>
        <v>0</v>
      </c>
      <c r="AC8" s="108" t="e">
        <f>IF(payesh!#REF!=$F$8,1,IF(payesh!#REF!="کسر شد",-1,0))</f>
        <v>#REF!</v>
      </c>
      <c r="AD8" s="108">
        <f>IF(payesh!G149=$F$8,1,IF(payesh!G149="کسر شد",-1,0))</f>
        <v>0</v>
      </c>
      <c r="AE8" s="108">
        <f>IF(payesh!H149=$F$8,1,IF(payesh!H149="کسر شد",-1,0))</f>
        <v>0</v>
      </c>
      <c r="AF8" s="108">
        <f>IF(payesh!I149=$F$8,1,IF(payesh!I149="کسر شد",-1,0))</f>
        <v>0</v>
      </c>
      <c r="AG8" s="108" t="e">
        <f>IF(payesh!#REF!=$F$8,1,IF(payesh!#REF!="کسر شد",-1,0))</f>
        <v>#REF!</v>
      </c>
      <c r="AH8" s="108">
        <f>IF(payesh!J149=$F$8,1,IF(payesh!J149="کسر شد",-1,0))</f>
        <v>0</v>
      </c>
      <c r="AI8" s="108">
        <f>IF(payesh!K149=$F$8,1,IF(payesh!K149="کسر شد",-1,0))</f>
        <v>0</v>
      </c>
      <c r="AJ8" s="108">
        <f>IF(payesh!L149=$F$8,1,IF(payesh!L149="کسر شد",-1,0))</f>
        <v>0</v>
      </c>
      <c r="AK8" s="108">
        <f>IF(payesh!M149=$F$8,1,IF(payesh!M149="کسر شد",-1,0))</f>
        <v>0</v>
      </c>
      <c r="AL8" s="108" t="e">
        <f>IF(payesh!#REF!=$F$8,1,IF(payesh!#REF!="کسر شد",-1,0))</f>
        <v>#REF!</v>
      </c>
      <c r="AM8" s="108">
        <f>IF(payesh!N149=$F$8,1,IF(payesh!N149="کسر شد",-1,0))</f>
        <v>0</v>
      </c>
      <c r="AN8" s="108">
        <f>IF(payesh!O149=$F$8,1,IF(payesh!O149="کسر شد",-1,0))</f>
        <v>0</v>
      </c>
      <c r="AO8" s="108">
        <f>IF(payesh!P149=$F$8,1,IF(payesh!P149="کسر شد",-1,0))</f>
        <v>0</v>
      </c>
      <c r="AP8" s="108">
        <f>IF(payesh!Q149=$F$8,1,IF(payesh!Q149="کسر شد",-1,0))</f>
        <v>0</v>
      </c>
      <c r="AQ8" s="108" t="e">
        <f>IF(payesh!#REF!=$F$8,1,IF(payesh!#REF!="کسر شد",-1,0))</f>
        <v>#REF!</v>
      </c>
      <c r="AR8" s="108" t="e">
        <f>IF(payesh!#REF!=$F$8,1,IF(payesh!#REF!="کسر شد",-1,0))</f>
        <v>#REF!</v>
      </c>
      <c r="AS8" s="108">
        <f>IF(payesh!R149=$F$8,1,IF(payesh!R149="کسر شد",-1,0))</f>
        <v>0</v>
      </c>
      <c r="AT8" s="108">
        <f>IF(payesh!S149=$F$8,1,IF(payesh!S149="کسر شد",-1,0))</f>
        <v>0</v>
      </c>
      <c r="AU8" s="108">
        <f>IF(payesh!T149=$F$8,1,IF(payesh!T149="کسر شد",-1,0))</f>
        <v>0</v>
      </c>
      <c r="AV8" s="108" t="e">
        <f>IF(payesh!#REF!=$F$8,1,IF(payesh!#REF!="کسر شد",-1,0))</f>
        <v>#REF!</v>
      </c>
      <c r="AW8" s="108">
        <f>IF(payesh!U149=$F$8,1,IF(payesh!U149="کسر شد",-1,0))</f>
        <v>0</v>
      </c>
      <c r="AX8" s="108">
        <f>IF(payesh!V149=$F$8,1,IF(payesh!V149="کسر شد",-1,0))</f>
        <v>0</v>
      </c>
      <c r="AY8" s="108">
        <f>IF(payesh!W149=$F$8,1,IF(payesh!W149="کسر شد",-1,0))</f>
        <v>0</v>
      </c>
      <c r="AZ8" s="108">
        <f>IF(payesh!X149=$F$8,1,IF(payesh!X149="کسر شد",-1,0))</f>
        <v>0</v>
      </c>
      <c r="BA8" s="108">
        <f>IF(payesh!Y149=$F$8,1,IF(payesh!Y149="کسر شد",-1,0))</f>
        <v>0</v>
      </c>
      <c r="BB8" s="108" t="e">
        <f>IF(payesh!#REF!=$F$8,1,IF(payesh!#REF!="کسر شد",-1,0))</f>
        <v>#REF!</v>
      </c>
      <c r="BC8" s="108">
        <f>IF(payesh!Z149=$F$8,1,IF(payesh!Z149="کسر شد",-1,0))</f>
        <v>0</v>
      </c>
      <c r="BD8" s="108">
        <f>IF(payesh!AA149=$F$8,1,IF(payesh!AA149="کسر شد",-1,0))</f>
        <v>0</v>
      </c>
      <c r="BE8" s="108">
        <f>IF(payesh!AB149=$F$8,1,IF(payesh!AB149="کسر شد",-1,0))</f>
        <v>0</v>
      </c>
      <c r="BF8" s="108">
        <f>IF(payesh!AC149=$F$8,1,IF(payesh!AC149="کسر شد",-1,0))</f>
        <v>0</v>
      </c>
      <c r="BG8" s="108">
        <f>IF(payesh!AD149=$F$8,1,IF(payesh!AD149="کسر شد",-1,0))</f>
        <v>0</v>
      </c>
      <c r="BH8" s="108">
        <f>IF(payesh!AE149=$F$8,1,IF(payesh!AE149="کسر شد",-1,0))</f>
        <v>0</v>
      </c>
      <c r="BI8" s="108" t="e">
        <f>IF(payesh!#REF!=$F$8,1,IF(payesh!#REF!="کسر شد",-1,0))</f>
        <v>#REF!</v>
      </c>
      <c r="BJ8" s="108">
        <f>IF(payesh!AF149=$F$8,1,IF(payesh!AF149="کسر شد",-1,0))</f>
        <v>0</v>
      </c>
      <c r="BK8" s="108">
        <f>IF(payesh!AG149=$F$8,1,IF(payesh!AG149="کسر شد",-1,0))</f>
        <v>0</v>
      </c>
      <c r="BL8" s="108">
        <f>IF(payesh!AH149=$F$8,1,IF(payesh!AH149="کسر شد",-1,0))</f>
        <v>0</v>
      </c>
      <c r="BM8" s="108">
        <f>IF(payesh!AI149=$F$8,1,IF(payesh!AI149="کسر شد",-1,0))</f>
        <v>0</v>
      </c>
      <c r="BN8" s="108">
        <f>IF(payesh!AJ149=$F$8,1,IF(payesh!AJ149="کسر شد",-1,0))</f>
        <v>0</v>
      </c>
      <c r="BO8" s="108">
        <f>IF(payesh!AK149=$F$8,1,IF(payesh!AK149="کسر شد",-1,0))</f>
        <v>0</v>
      </c>
      <c r="BP8" s="108">
        <f>IF(payesh!AL149=$F$8,1,IF(payesh!AL149="کسر شد",-1,0))</f>
        <v>0</v>
      </c>
      <c r="BQ8" s="108" t="e">
        <f>IF(payesh!#REF!=$F$8,1,IF(payesh!#REF!="کسر شد",-1,0))</f>
        <v>#REF!</v>
      </c>
      <c r="BR8" s="108">
        <f>IF(payesh!AM149=$F$8,1,IF(payesh!AM149="کسر شد",-1,0))</f>
        <v>0</v>
      </c>
      <c r="BS8" s="108">
        <f>IF(payesh!AN149=$F$8,1,IF(payesh!AN149="کسر شد",-1,0))</f>
        <v>0</v>
      </c>
      <c r="BT8" s="108">
        <f>IF(payesh!AO149=$F$8,1,IF(payesh!AO149="کسر شد",-1,0))</f>
        <v>0</v>
      </c>
      <c r="BU8" s="108">
        <f>IF(payesh!AP149=$F$8,1,IF(payesh!AP149="کسر شد",-1,0))</f>
        <v>0</v>
      </c>
      <c r="BV8" s="108">
        <f>IF(payesh!AQ149=$F$8,1,IF(payesh!AQ149="کسر شد",-1,0))</f>
        <v>0</v>
      </c>
      <c r="BW8" s="108">
        <f>IF(payesh!AR149=$F$8,1,IF(payesh!AR149="کسر شد",-1,0))</f>
        <v>0</v>
      </c>
      <c r="BX8" s="108">
        <f>IF(payesh!AS149=$F$8,1,IF(payesh!AS149="کسر شد",-1,0))</f>
        <v>0</v>
      </c>
      <c r="BY8" s="108" t="e">
        <f>IF(payesh!#REF!=$F$8,1,IF(payesh!#REF!="کسر شد",-1,0))</f>
        <v>#REF!</v>
      </c>
      <c r="BZ8" s="108" t="e">
        <f>IF(payesh!#REF!=$F$8,1,IF(payesh!#REF!="کسر شد",-1,0))</f>
        <v>#REF!</v>
      </c>
      <c r="CA8" s="108">
        <f>IF(payesh!AT149=$F$8,1,IF(payesh!AT149="کسر شد",-1,0))</f>
        <v>0</v>
      </c>
      <c r="CB8" s="108">
        <f>IF(payesh!AU149=$F$8,1,IF(payesh!AU149="کسر شد",-1,0))</f>
        <v>0</v>
      </c>
      <c r="CC8" s="108">
        <f>IF(payesh!AV149=$F$8,1,IF(payesh!AV149="کسر شد",-1,0))</f>
        <v>0</v>
      </c>
      <c r="CD8" s="108">
        <f>IF(payesh!AW149=$F$8,1,IF(payesh!AW149="کسر شد",-1,0))</f>
        <v>0</v>
      </c>
      <c r="CE8" s="108">
        <f>IF(payesh!AX149=$F$8,1,IF(payesh!AX149="کسر شد",-1,0))</f>
        <v>0</v>
      </c>
      <c r="CF8" s="108">
        <f>IF(payesh!AY149=$F$8,1,IF(payesh!AY149="کسر شد",-1,0))</f>
        <v>0</v>
      </c>
      <c r="CG8" s="108">
        <f>IF(payesh!AZ149=$F$8,1,IF(payesh!AZ149="کسر شد",-1,0))</f>
        <v>0</v>
      </c>
      <c r="CH8" s="108">
        <f>IF(payesh!BA149=$F$8,1,IF(payesh!BA149="کسر شد",-1,0))</f>
        <v>0</v>
      </c>
      <c r="CI8" s="108">
        <f>IF(payesh!BB149=$F$8,1,IF(payesh!BB149="کسر شد",-1,0))</f>
        <v>0</v>
      </c>
      <c r="CJ8" s="108">
        <f>IF(payesh!BC149=$F$8,1,IF(payesh!BC149="کسر شد",-1,0))</f>
        <v>0</v>
      </c>
      <c r="CK8" s="108">
        <f>IF(payesh!BD149=$F$8,1,IF(payesh!BD149="کسر شد",-1,0))</f>
        <v>0</v>
      </c>
      <c r="CL8" s="108">
        <f>IF(payesh!BE149=$F$8,1,IF(payesh!BE149="کسر شد",-1,0))</f>
        <v>0</v>
      </c>
      <c r="CM8" s="108">
        <f>IF(payesh!BF149=$F$8,1,IF(payesh!BF149="کسر شد",-1,0))</f>
        <v>0</v>
      </c>
      <c r="CN8" s="108">
        <f>IF(payesh!BG149=$F$8,1,IF(payesh!BG149="کسر شد",-1,0))</f>
        <v>0</v>
      </c>
      <c r="CO8" s="108">
        <f>IF(payesh!BH149=$F$8,1,IF(payesh!BH149="کسر شد",-1,0))</f>
        <v>0</v>
      </c>
      <c r="CP8" s="108">
        <f>IF(payesh!BI149=$F$8,1,IF(payesh!BI149="کسر شد",-1,0))</f>
        <v>0</v>
      </c>
      <c r="CQ8" s="108">
        <f>IF(payesh!BJ149=$F$8,1,IF(payesh!BJ149="کسر شد",-1,0))</f>
        <v>0</v>
      </c>
      <c r="CR8" s="108">
        <f>IF(payesh!BK149=$F$8,1,IF(payesh!BK149="کسر شد",-1,0))</f>
        <v>0</v>
      </c>
      <c r="CS8" s="108">
        <f>IF(payesh!BL149=$F$8,1,IF(payesh!BL149="کسر شد",-1,0))</f>
        <v>0</v>
      </c>
      <c r="CT8" s="108">
        <f>IF(payesh!BM149=$F$8,1,IF(payesh!BM149="کسر شد",-1,0))</f>
        <v>0</v>
      </c>
      <c r="CU8" s="108">
        <f>IF(payesh!BN149=$F$8,1,IF(payesh!BN149="کسر شد",-1,0))</f>
        <v>0</v>
      </c>
      <c r="CV8" s="108">
        <f>IF(payesh!BO149=$F$8,1,IF(payesh!BO149="کسر شد",-1,0))</f>
        <v>0</v>
      </c>
      <c r="CW8" s="108">
        <f>IF(payesh!BP149=$F$8,1,IF(payesh!BP149="کسر شد",-1,0))</f>
        <v>0</v>
      </c>
      <c r="CX8" s="108">
        <f>IF(payesh!BQ149=$F$8,1,IF(payesh!BQ149="کسر شد",-1,0))</f>
        <v>0</v>
      </c>
      <c r="CY8" s="108">
        <f>IF(payesh!BR149=$F$8,1,IF(payesh!BR149="کسر شد",-1,0))</f>
        <v>0</v>
      </c>
      <c r="CZ8" s="108">
        <f>IF(payesh!BS149=$F$8,1,IF(payesh!BS149="کسر شد",-1,0))</f>
        <v>0</v>
      </c>
      <c r="DA8" s="108">
        <f>IF(payesh!BT149=$F$8,1,IF(payesh!BT149="کسر شد",-1,0))</f>
        <v>0</v>
      </c>
      <c r="DB8" s="108">
        <f>IF(payesh!BU149=$F$8,1,IF(payesh!BU149="کسر شد",-1,0))</f>
        <v>0</v>
      </c>
    </row>
    <row r="9" spans="3:106" ht="32.25" customHeight="1" x14ac:dyDescent="0.25">
      <c r="C9" s="84">
        <v>4</v>
      </c>
      <c r="D9" s="85" t="s">
        <v>272</v>
      </c>
      <c r="E9" s="85" t="s">
        <v>273</v>
      </c>
      <c r="F9" s="122" t="s">
        <v>286</v>
      </c>
      <c r="G9" s="99">
        <v>0.2</v>
      </c>
      <c r="H9" s="86">
        <f t="shared" si="3"/>
        <v>1400000</v>
      </c>
      <c r="I9" s="86">
        <f t="shared" si="9"/>
        <v>500000.00400000002</v>
      </c>
      <c r="J9" s="86">
        <f t="shared" si="4"/>
        <v>479999.99599999998</v>
      </c>
      <c r="K9" s="86">
        <f t="shared" si="0"/>
        <v>420000</v>
      </c>
      <c r="L9" s="97">
        <f>L12*G9</f>
        <v>2800000</v>
      </c>
      <c r="M9" s="126" t="e">
        <f t="shared" si="1"/>
        <v>#REF!</v>
      </c>
      <c r="N9" s="124" t="e">
        <f>$M$9*H9</f>
        <v>#REF!</v>
      </c>
      <c r="O9" s="89" t="e">
        <f t="shared" ref="O9:Q9" si="12">$M$9*I9</f>
        <v>#REF!</v>
      </c>
      <c r="P9" s="89" t="e">
        <f t="shared" si="12"/>
        <v>#REF!</v>
      </c>
      <c r="Q9" s="89" t="e">
        <f t="shared" si="12"/>
        <v>#REF!</v>
      </c>
      <c r="R9" s="90" t="e">
        <f t="shared" si="6"/>
        <v>#REF!</v>
      </c>
      <c r="S9" s="129">
        <v>0.2</v>
      </c>
      <c r="T9" s="127">
        <f t="shared" si="11"/>
        <v>420000</v>
      </c>
      <c r="U9" s="94">
        <f t="shared" si="7"/>
        <v>140000</v>
      </c>
      <c r="V9" s="95">
        <f>V12*S9</f>
        <v>560000</v>
      </c>
      <c r="W9" s="154" t="e">
        <f t="shared" si="2"/>
        <v>#REF!</v>
      </c>
      <c r="X9" s="152" t="e">
        <f>$W$9*T9</f>
        <v>#REF!</v>
      </c>
      <c r="Y9" s="136" t="e">
        <f>$W$9*U9</f>
        <v>#REF!</v>
      </c>
      <c r="Z9" s="140" t="e">
        <f t="shared" si="8"/>
        <v>#REF!</v>
      </c>
      <c r="AA9" s="107">
        <f>IF(payesh!E150=$F$9,1,IF(payesh!E150="کسر شد",-1,0))</f>
        <v>0</v>
      </c>
      <c r="AB9" s="108">
        <f>IF(payesh!F150=$F$9,1,IF(payesh!F150="کسر شد",-1,0))</f>
        <v>0</v>
      </c>
      <c r="AC9" s="108" t="e">
        <f>IF(payesh!#REF!=$F$9,1,IF(payesh!#REF!="کسر شد",-1,0))</f>
        <v>#REF!</v>
      </c>
      <c r="AD9" s="108">
        <f>IF(payesh!G150=$F$9,1,IF(payesh!G150="کسر شد",-1,0))</f>
        <v>0</v>
      </c>
      <c r="AE9" s="108">
        <f>IF(payesh!H150=$F$9,1,IF(payesh!H150="کسر شد",-1,0))</f>
        <v>0</v>
      </c>
      <c r="AF9" s="108">
        <f>IF(payesh!I150=$F$9,1,IF(payesh!I150="کسر شد",-1,0))</f>
        <v>0</v>
      </c>
      <c r="AG9" s="108" t="e">
        <f>IF(payesh!#REF!=$F$9,1,IF(payesh!#REF!="کسر شد",-1,0))</f>
        <v>#REF!</v>
      </c>
      <c r="AH9" s="108">
        <f>IF(payesh!J150=$F$9,1,IF(payesh!J150="کسر شد",-1,0))</f>
        <v>0</v>
      </c>
      <c r="AI9" s="108">
        <f>IF(payesh!K150=$F$9,1,IF(payesh!K150="کسر شد",-1,0))</f>
        <v>0</v>
      </c>
      <c r="AJ9" s="108">
        <f>IF(payesh!L150=$F$9,1,IF(payesh!L150="کسر شد",-1,0))</f>
        <v>0</v>
      </c>
      <c r="AK9" s="108">
        <f>IF(payesh!M150=$F$9,1,IF(payesh!M150="کسر شد",-1,0))</f>
        <v>0</v>
      </c>
      <c r="AL9" s="108" t="e">
        <f>IF(payesh!#REF!=$F$9,1,IF(payesh!#REF!="کسر شد",-1,0))</f>
        <v>#REF!</v>
      </c>
      <c r="AM9" s="108">
        <f>IF(payesh!N150=$F$9,1,IF(payesh!N150="کسر شد",-1,0))</f>
        <v>0</v>
      </c>
      <c r="AN9" s="108">
        <f>IF(payesh!O150=$F$9,1,IF(payesh!O150="کسر شد",-1,0))</f>
        <v>0</v>
      </c>
      <c r="AO9" s="108">
        <f>IF(payesh!P150=$F$9,1,IF(payesh!P150="کسر شد",-1,0))</f>
        <v>0</v>
      </c>
      <c r="AP9" s="108">
        <f>IF(payesh!Q150=$F$9,1,IF(payesh!Q150="کسر شد",-1,0))</f>
        <v>0</v>
      </c>
      <c r="AQ9" s="108" t="e">
        <f>IF(payesh!#REF!=$F$9,1,IF(payesh!#REF!="کسر شد",-1,0))</f>
        <v>#REF!</v>
      </c>
      <c r="AR9" s="108" t="e">
        <f>IF(payesh!#REF!=$F$9,1,IF(payesh!#REF!="کسر شد",-1,0))</f>
        <v>#REF!</v>
      </c>
      <c r="AS9" s="108">
        <f>IF(payesh!R150=$F$9,1,IF(payesh!R150="کسر شد",-1,0))</f>
        <v>0</v>
      </c>
      <c r="AT9" s="108">
        <f>IF(payesh!S150=$F$9,1,IF(payesh!S150="کسر شد",-1,0))</f>
        <v>0</v>
      </c>
      <c r="AU9" s="108">
        <f>IF(payesh!T150=$F$9,1,IF(payesh!T150="کسر شد",-1,0))</f>
        <v>0</v>
      </c>
      <c r="AV9" s="108" t="e">
        <f>IF(payesh!#REF!=$F$9,1,IF(payesh!#REF!="کسر شد",-1,0))</f>
        <v>#REF!</v>
      </c>
      <c r="AW9" s="108">
        <f>IF(payesh!U150=$F$9,1,IF(payesh!U150="کسر شد",-1,0))</f>
        <v>0</v>
      </c>
      <c r="AX9" s="108">
        <f>IF(payesh!V150=$F$9,1,IF(payesh!V150="کسر شد",-1,0))</f>
        <v>0</v>
      </c>
      <c r="AY9" s="108">
        <f>IF(payesh!W150=$F$9,1,IF(payesh!W150="کسر شد",-1,0))</f>
        <v>0</v>
      </c>
      <c r="AZ9" s="108">
        <f>IF(payesh!X150=$F$9,1,IF(payesh!X150="کسر شد",-1,0))</f>
        <v>0</v>
      </c>
      <c r="BA9" s="108">
        <f>IF(payesh!Y150=$F$9,1,IF(payesh!Y150="کسر شد",-1,0))</f>
        <v>0</v>
      </c>
      <c r="BB9" s="108" t="e">
        <f>IF(payesh!#REF!=$F$9,1,IF(payesh!#REF!="کسر شد",-1,0))</f>
        <v>#REF!</v>
      </c>
      <c r="BC9" s="108">
        <f>IF(payesh!Z150=$F$9,1,IF(payesh!Z150="کسر شد",-1,0))</f>
        <v>0</v>
      </c>
      <c r="BD9" s="108">
        <f>IF(payesh!AA150=$F$9,1,IF(payesh!AA150="کسر شد",-1,0))</f>
        <v>0</v>
      </c>
      <c r="BE9" s="108">
        <f>IF(payesh!AB150=$F$9,1,IF(payesh!AB150="کسر شد",-1,0))</f>
        <v>0</v>
      </c>
      <c r="BF9" s="108">
        <f>IF(payesh!AC150=$F$9,1,IF(payesh!AC150="کسر شد",-1,0))</f>
        <v>0</v>
      </c>
      <c r="BG9" s="108">
        <f>IF(payesh!AD150=$F$9,1,IF(payesh!AD150="کسر شد",-1,0))</f>
        <v>0</v>
      </c>
      <c r="BH9" s="108">
        <f>IF(payesh!AE150=$F$9,1,IF(payesh!AE150="کسر شد",-1,0))</f>
        <v>0</v>
      </c>
      <c r="BI9" s="108" t="e">
        <f>IF(payesh!#REF!=$F$9,1,IF(payesh!#REF!="کسر شد",-1,0))</f>
        <v>#REF!</v>
      </c>
      <c r="BJ9" s="108">
        <f>IF(payesh!AF150=$F$9,1,IF(payesh!AF150="کسر شد",-1,0))</f>
        <v>0</v>
      </c>
      <c r="BK9" s="108">
        <f>IF(payesh!AG150=$F$9,1,IF(payesh!AG150="کسر شد",-1,0))</f>
        <v>0</v>
      </c>
      <c r="BL9" s="108">
        <f>IF(payesh!AH150=$F$9,1,IF(payesh!AH150="کسر شد",-1,0))</f>
        <v>0</v>
      </c>
      <c r="BM9" s="108">
        <f>IF(payesh!AI150=$F$9,1,IF(payesh!AI150="کسر شد",-1,0))</f>
        <v>0</v>
      </c>
      <c r="BN9" s="108">
        <f>IF(payesh!AJ150=$F$9,1,IF(payesh!AJ150="کسر شد",-1,0))</f>
        <v>0</v>
      </c>
      <c r="BO9" s="108">
        <f>IF(payesh!AK150=$F$9,1,IF(payesh!AK150="کسر شد",-1,0))</f>
        <v>0</v>
      </c>
      <c r="BP9" s="108">
        <f>IF(payesh!AL150=$F$9,1,IF(payesh!AL150="کسر شد",-1,0))</f>
        <v>0</v>
      </c>
      <c r="BQ9" s="108" t="e">
        <f>IF(payesh!#REF!=$F$9,1,IF(payesh!#REF!="کسر شد",-1,0))</f>
        <v>#REF!</v>
      </c>
      <c r="BR9" s="108">
        <f>IF(payesh!AM150=$F$9,1,IF(payesh!AM150="کسر شد",-1,0))</f>
        <v>0</v>
      </c>
      <c r="BS9" s="108">
        <f>IF(payesh!AN150=$F$9,1,IF(payesh!AN150="کسر شد",-1,0))</f>
        <v>0</v>
      </c>
      <c r="BT9" s="108">
        <f>IF(payesh!AO150=$F$9,1,IF(payesh!AO150="کسر شد",-1,0))</f>
        <v>0</v>
      </c>
      <c r="BU9" s="108">
        <f>IF(payesh!AP150=$F$9,1,IF(payesh!AP150="کسر شد",-1,0))</f>
        <v>0</v>
      </c>
      <c r="BV9" s="108">
        <f>IF(payesh!AQ150=$F$9,1,IF(payesh!AQ150="کسر شد",-1,0))</f>
        <v>0</v>
      </c>
      <c r="BW9" s="108">
        <f>IF(payesh!AR150=$F$9,1,IF(payesh!AR150="کسر شد",-1,0))</f>
        <v>0</v>
      </c>
      <c r="BX9" s="108">
        <f>IF(payesh!AS150=$F$9,1,IF(payesh!AS150="کسر شد",-1,0))</f>
        <v>0</v>
      </c>
      <c r="BY9" s="108" t="e">
        <f>IF(payesh!#REF!=$F$9,1,IF(payesh!#REF!="کسر شد",-1,0))</f>
        <v>#REF!</v>
      </c>
      <c r="BZ9" s="108" t="e">
        <f>IF(payesh!#REF!=$F$9,1,IF(payesh!#REF!="کسر شد",-1,0))</f>
        <v>#REF!</v>
      </c>
      <c r="CA9" s="108">
        <f>IF(payesh!AT150=$F$9,1,IF(payesh!AT150="کسر شد",-1,0))</f>
        <v>0</v>
      </c>
      <c r="CB9" s="108">
        <f>IF(payesh!AU150=$F$9,1,IF(payesh!AU150="کسر شد",-1,0))</f>
        <v>0</v>
      </c>
      <c r="CC9" s="108">
        <f>IF(payesh!AV150=$F$9,1,IF(payesh!AV150="کسر شد",-1,0))</f>
        <v>0</v>
      </c>
      <c r="CD9" s="108">
        <f>IF(payesh!AW150=$F$9,1,IF(payesh!AW150="کسر شد",-1,0))</f>
        <v>0</v>
      </c>
      <c r="CE9" s="108">
        <f>IF(payesh!AX150=$F$9,1,IF(payesh!AX150="کسر شد",-1,0))</f>
        <v>0</v>
      </c>
      <c r="CF9" s="108">
        <f>IF(payesh!AY150=$F$9,1,IF(payesh!AY150="کسر شد",-1,0))</f>
        <v>0</v>
      </c>
      <c r="CG9" s="108">
        <f>IF(payesh!AZ150=$F$9,1,IF(payesh!AZ150="کسر شد",-1,0))</f>
        <v>0</v>
      </c>
      <c r="CH9" s="108">
        <f>IF(payesh!BA150=$F$9,1,IF(payesh!BA150="کسر شد",-1,0))</f>
        <v>0</v>
      </c>
      <c r="CI9" s="108">
        <f>IF(payesh!BB150=$F$9,1,IF(payesh!BB150="کسر شد",-1,0))</f>
        <v>0</v>
      </c>
      <c r="CJ9" s="108">
        <f>IF(payesh!BC150=$F$9,1,IF(payesh!BC150="کسر شد",-1,0))</f>
        <v>0</v>
      </c>
      <c r="CK9" s="108">
        <f>IF(payesh!BD150=$F$9,1,IF(payesh!BD150="کسر شد",-1,0))</f>
        <v>0</v>
      </c>
      <c r="CL9" s="108">
        <f>IF(payesh!BE150=$F$9,1,IF(payesh!BE150="کسر شد",-1,0))</f>
        <v>0</v>
      </c>
      <c r="CM9" s="108">
        <f>IF(payesh!BF150=$F$9,1,IF(payesh!BF150="کسر شد",-1,0))</f>
        <v>0</v>
      </c>
      <c r="CN9" s="108">
        <f>IF(payesh!BG150=$F$9,1,IF(payesh!BG150="کسر شد",-1,0))</f>
        <v>0</v>
      </c>
      <c r="CO9" s="108">
        <f>IF(payesh!BH150=$F$9,1,IF(payesh!BH150="کسر شد",-1,0))</f>
        <v>0</v>
      </c>
      <c r="CP9" s="108">
        <f>IF(payesh!BI150=$F$9,1,IF(payesh!BI150="کسر شد",-1,0))</f>
        <v>0</v>
      </c>
      <c r="CQ9" s="108">
        <f>IF(payesh!BJ150=$F$9,1,IF(payesh!BJ150="کسر شد",-1,0))</f>
        <v>0</v>
      </c>
      <c r="CR9" s="108">
        <f>IF(payesh!BK150=$F$9,1,IF(payesh!BK150="کسر شد",-1,0))</f>
        <v>0</v>
      </c>
      <c r="CS9" s="108">
        <f>IF(payesh!BL150=$F$9,1,IF(payesh!BL150="کسر شد",-1,0))</f>
        <v>0</v>
      </c>
      <c r="CT9" s="108">
        <f>IF(payesh!BM150=$F$9,1,IF(payesh!BM150="کسر شد",-1,0))</f>
        <v>0</v>
      </c>
      <c r="CU9" s="108">
        <f>IF(payesh!BN150=$F$9,1,IF(payesh!BN150="کسر شد",-1,0))</f>
        <v>0</v>
      </c>
      <c r="CV9" s="108">
        <f>IF(payesh!BO150=$F$9,1,IF(payesh!BO150="کسر شد",-1,0))</f>
        <v>0</v>
      </c>
      <c r="CW9" s="108">
        <f>IF(payesh!BP150=$F$9,1,IF(payesh!BP150="کسر شد",-1,0))</f>
        <v>0</v>
      </c>
      <c r="CX9" s="108">
        <f>IF(payesh!BQ150=$F$9,1,IF(payesh!BQ150="کسر شد",-1,0))</f>
        <v>0</v>
      </c>
      <c r="CY9" s="108">
        <f>IF(payesh!BR150=$F$9,1,IF(payesh!BR150="کسر شد",-1,0))</f>
        <v>0</v>
      </c>
      <c r="CZ9" s="108">
        <f>IF(payesh!BS150=$F$9,1,IF(payesh!BS150="کسر شد",-1,0))</f>
        <v>0</v>
      </c>
      <c r="DA9" s="108">
        <f>IF(payesh!BT150=$F$9,1,IF(payesh!BT150="کسر شد",-1,0))</f>
        <v>0</v>
      </c>
      <c r="DB9" s="108">
        <f>IF(payesh!BU150=$F$9,1,IF(payesh!BU150="کسر شد",-1,0))</f>
        <v>0</v>
      </c>
    </row>
    <row r="10" spans="3:106" ht="44.25" customHeight="1" x14ac:dyDescent="0.25">
      <c r="C10" s="84">
        <v>5</v>
      </c>
      <c r="D10" s="85" t="s">
        <v>274</v>
      </c>
      <c r="E10" s="85" t="s">
        <v>275</v>
      </c>
      <c r="F10" s="122" t="s">
        <v>287</v>
      </c>
      <c r="G10" s="99">
        <v>0.15</v>
      </c>
      <c r="H10" s="86">
        <f t="shared" si="3"/>
        <v>1050000</v>
      </c>
      <c r="I10" s="86">
        <f t="shared" si="9"/>
        <v>375000.00300000003</v>
      </c>
      <c r="J10" s="86">
        <f t="shared" si="4"/>
        <v>359999.99700000003</v>
      </c>
      <c r="K10" s="86">
        <f t="shared" si="0"/>
        <v>315000</v>
      </c>
      <c r="L10" s="97">
        <f>L12*G10</f>
        <v>2100000</v>
      </c>
      <c r="M10" s="126" t="e">
        <f t="shared" si="1"/>
        <v>#REF!</v>
      </c>
      <c r="N10" s="124" t="e">
        <f>$M$10*H10</f>
        <v>#REF!</v>
      </c>
      <c r="O10" s="89" t="e">
        <f t="shared" ref="O10:Q10" si="13">$M$10*I10</f>
        <v>#REF!</v>
      </c>
      <c r="P10" s="89" t="e">
        <f t="shared" si="13"/>
        <v>#REF!</v>
      </c>
      <c r="Q10" s="89" t="e">
        <f t="shared" si="13"/>
        <v>#REF!</v>
      </c>
      <c r="R10" s="90" t="e">
        <f t="shared" si="6"/>
        <v>#REF!</v>
      </c>
      <c r="S10" s="129">
        <v>0.15</v>
      </c>
      <c r="T10" s="127">
        <f t="shared" si="11"/>
        <v>315000</v>
      </c>
      <c r="U10" s="94">
        <f t="shared" si="7"/>
        <v>105000</v>
      </c>
      <c r="V10" s="95">
        <f>V12*S10</f>
        <v>420000</v>
      </c>
      <c r="W10" s="154" t="e">
        <f t="shared" si="2"/>
        <v>#REF!</v>
      </c>
      <c r="X10" s="152" t="e">
        <f>$W$10*T10</f>
        <v>#REF!</v>
      </c>
      <c r="Y10" s="136" t="e">
        <f>$W$10*U10</f>
        <v>#REF!</v>
      </c>
      <c r="Z10" s="140" t="e">
        <f t="shared" si="8"/>
        <v>#REF!</v>
      </c>
      <c r="AA10" s="107">
        <f>IF(payesh!E151=$F$10,1,IF(payesh!E151="کسر شد",-1,0))</f>
        <v>0</v>
      </c>
      <c r="AB10" s="108">
        <f>IF(payesh!F151=$F$10,1,IF(payesh!F151="کسر شد",-1,0))</f>
        <v>0</v>
      </c>
      <c r="AC10" s="108" t="e">
        <f>IF(payesh!#REF!=$F$10,1,IF(payesh!#REF!="کسر شد",-1,0))</f>
        <v>#REF!</v>
      </c>
      <c r="AD10" s="108">
        <f>IF(payesh!G151=$F$10,1,IF(payesh!G151="کسر شد",-1,0))</f>
        <v>0</v>
      </c>
      <c r="AE10" s="108">
        <f>IF(payesh!H151=$F$10,1,IF(payesh!H151="کسر شد",-1,0))</f>
        <v>0</v>
      </c>
      <c r="AF10" s="108">
        <f>IF(payesh!I151=$F$10,1,IF(payesh!I151="کسر شد",-1,0))</f>
        <v>0</v>
      </c>
      <c r="AG10" s="108" t="e">
        <f>IF(payesh!#REF!=$F$10,1,IF(payesh!#REF!="کسر شد",-1,0))</f>
        <v>#REF!</v>
      </c>
      <c r="AH10" s="108">
        <f>IF(payesh!J151=$F$10,1,IF(payesh!J151="کسر شد",-1,0))</f>
        <v>0</v>
      </c>
      <c r="AI10" s="108">
        <f>IF(payesh!K151=$F$10,1,IF(payesh!K151="کسر شد",-1,0))</f>
        <v>0</v>
      </c>
      <c r="AJ10" s="108">
        <f>IF(payesh!L151=$F$10,1,IF(payesh!L151="کسر شد",-1,0))</f>
        <v>0</v>
      </c>
      <c r="AK10" s="108">
        <f>IF(payesh!M151=$F$10,1,IF(payesh!M151="کسر شد",-1,0))</f>
        <v>0</v>
      </c>
      <c r="AL10" s="108" t="e">
        <f>IF(payesh!#REF!=$F$10,1,IF(payesh!#REF!="کسر شد",-1,0))</f>
        <v>#REF!</v>
      </c>
      <c r="AM10" s="108">
        <f>IF(payesh!N151=$F$10,1,IF(payesh!N151="کسر شد",-1,0))</f>
        <v>0</v>
      </c>
      <c r="AN10" s="108">
        <f>IF(payesh!O151=$F$10,1,IF(payesh!O151="کسر شد",-1,0))</f>
        <v>0</v>
      </c>
      <c r="AO10" s="108">
        <f>IF(payesh!P151=$F$10,1,IF(payesh!P151="کسر شد",-1,0))</f>
        <v>0</v>
      </c>
      <c r="AP10" s="108">
        <f>IF(payesh!Q151=$F$10,1,IF(payesh!Q151="کسر شد",-1,0))</f>
        <v>0</v>
      </c>
      <c r="AQ10" s="108" t="e">
        <f>IF(payesh!#REF!=$F$10,1,IF(payesh!#REF!="کسر شد",-1,0))</f>
        <v>#REF!</v>
      </c>
      <c r="AR10" s="108" t="e">
        <f>IF(payesh!#REF!=$F$10,1,IF(payesh!#REF!="کسر شد",-1,0))</f>
        <v>#REF!</v>
      </c>
      <c r="AS10" s="108">
        <f>IF(payesh!R151=$F$10,1,IF(payesh!R151="کسر شد",-1,0))</f>
        <v>0</v>
      </c>
      <c r="AT10" s="108">
        <f>IF(payesh!S151=$F$10,1,IF(payesh!S151="کسر شد",-1,0))</f>
        <v>0</v>
      </c>
      <c r="AU10" s="108">
        <f>IF(payesh!T151=$F$10,1,IF(payesh!T151="کسر شد",-1,0))</f>
        <v>0</v>
      </c>
      <c r="AV10" s="108" t="e">
        <f>IF(payesh!#REF!=$F$10,1,IF(payesh!#REF!="کسر شد",-1,0))</f>
        <v>#REF!</v>
      </c>
      <c r="AW10" s="108">
        <f>IF(payesh!U151=$F$10,1,IF(payesh!U151="کسر شد",-1,0))</f>
        <v>0</v>
      </c>
      <c r="AX10" s="108">
        <f>IF(payesh!V151=$F$10,1,IF(payesh!V151="کسر شد",-1,0))</f>
        <v>0</v>
      </c>
      <c r="AY10" s="108">
        <f>IF(payesh!W151=$F$10,1,IF(payesh!W151="کسر شد",-1,0))</f>
        <v>0</v>
      </c>
      <c r="AZ10" s="108">
        <f>IF(payesh!X151=$F$10,1,IF(payesh!X151="کسر شد",-1,0))</f>
        <v>0</v>
      </c>
      <c r="BA10" s="108">
        <f>IF(payesh!Y151=$F$10,1,IF(payesh!Y151="کسر شد",-1,0))</f>
        <v>0</v>
      </c>
      <c r="BB10" s="108" t="e">
        <f>IF(payesh!#REF!=$F$10,1,IF(payesh!#REF!="کسر شد",-1,0))</f>
        <v>#REF!</v>
      </c>
      <c r="BC10" s="108">
        <f>IF(payesh!Z151=$F$10,1,IF(payesh!Z151="کسر شد",-1,0))</f>
        <v>0</v>
      </c>
      <c r="BD10" s="108">
        <f>IF(payesh!AA151=$F$10,1,IF(payesh!AA151="کسر شد",-1,0))</f>
        <v>0</v>
      </c>
      <c r="BE10" s="108">
        <f>IF(payesh!AB151=$F$10,1,IF(payesh!AB151="کسر شد",-1,0))</f>
        <v>0</v>
      </c>
      <c r="BF10" s="108">
        <f>IF(payesh!AC151=$F$10,1,IF(payesh!AC151="کسر شد",-1,0))</f>
        <v>0</v>
      </c>
      <c r="BG10" s="108">
        <f>IF(payesh!AD151=$F$10,1,IF(payesh!AD151="کسر شد",-1,0))</f>
        <v>0</v>
      </c>
      <c r="BH10" s="108">
        <f>IF(payesh!AE151=$F$10,1,IF(payesh!AE151="کسر شد",-1,0))</f>
        <v>0</v>
      </c>
      <c r="BI10" s="108" t="e">
        <f>IF(payesh!#REF!=$F$10,1,IF(payesh!#REF!="کسر شد",-1,0))</f>
        <v>#REF!</v>
      </c>
      <c r="BJ10" s="108">
        <f>IF(payesh!AF151=$F$10,1,IF(payesh!AF151="کسر شد",-1,0))</f>
        <v>0</v>
      </c>
      <c r="BK10" s="108">
        <f>IF(payesh!AG151=$F$10,1,IF(payesh!AG151="کسر شد",-1,0))</f>
        <v>0</v>
      </c>
      <c r="BL10" s="108">
        <f>IF(payesh!AH151=$F$10,1,IF(payesh!AH151="کسر شد",-1,0))</f>
        <v>0</v>
      </c>
      <c r="BM10" s="108">
        <f>IF(payesh!AI151=$F$10,1,IF(payesh!AI151="کسر شد",-1,0))</f>
        <v>0</v>
      </c>
      <c r="BN10" s="108">
        <f>IF(payesh!AJ151=$F$10,1,IF(payesh!AJ151="کسر شد",-1,0))</f>
        <v>0</v>
      </c>
      <c r="BO10" s="108">
        <f>IF(payesh!AK151=$F$10,1,IF(payesh!AK151="کسر شد",-1,0))</f>
        <v>0</v>
      </c>
      <c r="BP10" s="108">
        <f>IF(payesh!AL151=$F$10,1,IF(payesh!AL151="کسر شد",-1,0))</f>
        <v>0</v>
      </c>
      <c r="BQ10" s="108" t="e">
        <f>IF(payesh!#REF!=$F$10,1,IF(payesh!#REF!="کسر شد",-1,0))</f>
        <v>#REF!</v>
      </c>
      <c r="BR10" s="108">
        <f>IF(payesh!AM151=$F$10,1,IF(payesh!AM151="کسر شد",-1,0))</f>
        <v>0</v>
      </c>
      <c r="BS10" s="108">
        <f>IF(payesh!AN151=$F$10,1,IF(payesh!AN151="کسر شد",-1,0))</f>
        <v>0</v>
      </c>
      <c r="BT10" s="108">
        <f>IF(payesh!AO151=$F$10,1,IF(payesh!AO151="کسر شد",-1,0))</f>
        <v>0</v>
      </c>
      <c r="BU10" s="108">
        <f>IF(payesh!AP151=$F$10,1,IF(payesh!AP151="کسر شد",-1,0))</f>
        <v>0</v>
      </c>
      <c r="BV10" s="108">
        <f>IF(payesh!AQ151=$F$10,1,IF(payesh!AQ151="کسر شد",-1,0))</f>
        <v>0</v>
      </c>
      <c r="BW10" s="108">
        <f>IF(payesh!AR151=$F$10,1,IF(payesh!AR151="کسر شد",-1,0))</f>
        <v>0</v>
      </c>
      <c r="BX10" s="108">
        <f>IF(payesh!AS151=$F$10,1,IF(payesh!AS151="کسر شد",-1,0))</f>
        <v>0</v>
      </c>
      <c r="BY10" s="108" t="e">
        <f>IF(payesh!#REF!=$F$10,1,IF(payesh!#REF!="کسر شد",-1,0))</f>
        <v>#REF!</v>
      </c>
      <c r="BZ10" s="108" t="e">
        <f>IF(payesh!#REF!=$F$10,1,IF(payesh!#REF!="کسر شد",-1,0))</f>
        <v>#REF!</v>
      </c>
      <c r="CA10" s="108">
        <f>IF(payesh!AT151=$F$10,1,IF(payesh!AT151="کسر شد",-1,0))</f>
        <v>0</v>
      </c>
      <c r="CB10" s="108">
        <f>IF(payesh!AU151=$F$10,1,IF(payesh!AU151="کسر شد",-1,0))</f>
        <v>0</v>
      </c>
      <c r="CC10" s="108">
        <f>IF(payesh!AV151=$F$10,1,IF(payesh!AV151="کسر شد",-1,0))</f>
        <v>0</v>
      </c>
      <c r="CD10" s="108">
        <f>IF(payesh!AW151=$F$10,1,IF(payesh!AW151="کسر شد",-1,0))</f>
        <v>0</v>
      </c>
      <c r="CE10" s="108">
        <f>IF(payesh!AX151=$F$10,1,IF(payesh!AX151="کسر شد",-1,0))</f>
        <v>0</v>
      </c>
      <c r="CF10" s="108">
        <f>IF(payesh!AY151=$F$10,1,IF(payesh!AY151="کسر شد",-1,0))</f>
        <v>0</v>
      </c>
      <c r="CG10" s="108">
        <f>IF(payesh!AZ151=$F$10,1,IF(payesh!AZ151="کسر شد",-1,0))</f>
        <v>0</v>
      </c>
      <c r="CH10" s="108">
        <f>IF(payesh!BA151=$F$10,1,IF(payesh!BA151="کسر شد",-1,0))</f>
        <v>0</v>
      </c>
      <c r="CI10" s="108">
        <f>IF(payesh!BB151=$F$10,1,IF(payesh!BB151="کسر شد",-1,0))</f>
        <v>0</v>
      </c>
      <c r="CJ10" s="108">
        <f>IF(payesh!BC151=$F$10,1,IF(payesh!BC151="کسر شد",-1,0))</f>
        <v>0</v>
      </c>
      <c r="CK10" s="108">
        <f>IF(payesh!BD151=$F$10,1,IF(payesh!BD151="کسر شد",-1,0))</f>
        <v>0</v>
      </c>
      <c r="CL10" s="108">
        <f>IF(payesh!BE151=$F$10,1,IF(payesh!BE151="کسر شد",-1,0))</f>
        <v>0</v>
      </c>
      <c r="CM10" s="108">
        <f>IF(payesh!BF151=$F$10,1,IF(payesh!BF151="کسر شد",-1,0))</f>
        <v>0</v>
      </c>
      <c r="CN10" s="108">
        <f>IF(payesh!BG151=$F$10,1,IF(payesh!BG151="کسر شد",-1,0))</f>
        <v>0</v>
      </c>
      <c r="CO10" s="108">
        <f>IF(payesh!BH151=$F$10,1,IF(payesh!BH151="کسر شد",-1,0))</f>
        <v>0</v>
      </c>
      <c r="CP10" s="108">
        <f>IF(payesh!BI151=$F$10,1,IF(payesh!BI151="کسر شد",-1,0))</f>
        <v>0</v>
      </c>
      <c r="CQ10" s="108">
        <f>IF(payesh!BJ151=$F$10,1,IF(payesh!BJ151="کسر شد",-1,0))</f>
        <v>0</v>
      </c>
      <c r="CR10" s="108">
        <f>IF(payesh!BK151=$F$10,1,IF(payesh!BK151="کسر شد",-1,0))</f>
        <v>0</v>
      </c>
      <c r="CS10" s="108">
        <f>IF(payesh!BL151=$F$10,1,IF(payesh!BL151="کسر شد",-1,0))</f>
        <v>0</v>
      </c>
      <c r="CT10" s="108">
        <f>IF(payesh!BM151=$F$10,1,IF(payesh!BM151="کسر شد",-1,0))</f>
        <v>0</v>
      </c>
      <c r="CU10" s="108">
        <f>IF(payesh!BN151=$F$10,1,IF(payesh!BN151="کسر شد",-1,0))</f>
        <v>0</v>
      </c>
      <c r="CV10" s="108">
        <f>IF(payesh!BO151=$F$10,1,IF(payesh!BO151="کسر شد",-1,0))</f>
        <v>0</v>
      </c>
      <c r="CW10" s="108">
        <f>IF(payesh!BP151=$F$10,1,IF(payesh!BP151="کسر شد",-1,0))</f>
        <v>0</v>
      </c>
      <c r="CX10" s="108">
        <f>IF(payesh!BQ151=$F$10,1,IF(payesh!BQ151="کسر شد",-1,0))</f>
        <v>0</v>
      </c>
      <c r="CY10" s="108">
        <f>IF(payesh!BR151=$F$10,1,IF(payesh!BR151="کسر شد",-1,0))</f>
        <v>0</v>
      </c>
      <c r="CZ10" s="108">
        <f>IF(payesh!BS151=$F$10,1,IF(payesh!BS151="کسر شد",-1,0))</f>
        <v>0</v>
      </c>
      <c r="DA10" s="108">
        <f>IF(payesh!BT151=$F$10,1,IF(payesh!BT151="کسر شد",-1,0))</f>
        <v>0</v>
      </c>
      <c r="DB10" s="108">
        <f>IF(payesh!BU151=$F$10,1,IF(payesh!BU151="کسر شد",-1,0))</f>
        <v>0</v>
      </c>
    </row>
    <row r="11" spans="3:106" ht="31.5" customHeight="1" thickBot="1" x14ac:dyDescent="0.3">
      <c r="C11" s="87">
        <v>6</v>
      </c>
      <c r="D11" s="88" t="s">
        <v>276</v>
      </c>
      <c r="E11" s="88" t="s">
        <v>277</v>
      </c>
      <c r="F11" s="123" t="s">
        <v>288</v>
      </c>
      <c r="G11" s="100">
        <v>0.05</v>
      </c>
      <c r="H11" s="113">
        <f t="shared" si="3"/>
        <v>350000</v>
      </c>
      <c r="I11" s="113">
        <f t="shared" si="9"/>
        <v>125000.001</v>
      </c>
      <c r="J11" s="113">
        <f t="shared" si="4"/>
        <v>119999.999</v>
      </c>
      <c r="K11" s="113">
        <f t="shared" si="0"/>
        <v>105000</v>
      </c>
      <c r="L11" s="114">
        <f>L12*G11</f>
        <v>700000</v>
      </c>
      <c r="M11" s="126" t="e">
        <f t="shared" si="1"/>
        <v>#REF!</v>
      </c>
      <c r="N11" s="124" t="e">
        <f>$M$11*H11</f>
        <v>#REF!</v>
      </c>
      <c r="O11" s="89" t="e">
        <f t="shared" ref="O11:Q11" si="14">$M$11*I11</f>
        <v>#REF!</v>
      </c>
      <c r="P11" s="89" t="e">
        <f t="shared" si="14"/>
        <v>#REF!</v>
      </c>
      <c r="Q11" s="89" t="e">
        <f t="shared" si="14"/>
        <v>#REF!</v>
      </c>
      <c r="R11" s="90" t="e">
        <f t="shared" si="6"/>
        <v>#REF!</v>
      </c>
      <c r="S11" s="130">
        <v>0.05</v>
      </c>
      <c r="T11" s="127">
        <f t="shared" si="11"/>
        <v>105000</v>
      </c>
      <c r="U11" s="94">
        <f t="shared" si="7"/>
        <v>35000</v>
      </c>
      <c r="V11" s="95">
        <f>V12*S11</f>
        <v>140000</v>
      </c>
      <c r="W11" s="155" t="e">
        <f t="shared" si="2"/>
        <v>#REF!</v>
      </c>
      <c r="X11" s="153" t="e">
        <f>$W$11*T11</f>
        <v>#REF!</v>
      </c>
      <c r="Y11" s="138" t="e">
        <f>$W$11*U11</f>
        <v>#REF!</v>
      </c>
      <c r="Z11" s="141" t="e">
        <f t="shared" si="8"/>
        <v>#REF!</v>
      </c>
      <c r="AA11" s="109">
        <f>IF(payesh!E152=$F$11,1,IF(payesh!E152="کسر شد",-1,0))</f>
        <v>0</v>
      </c>
      <c r="AB11" s="110">
        <f>IF(payesh!F152=$F$11,1,IF(payesh!F152="کسر شد",-1,0))</f>
        <v>0</v>
      </c>
      <c r="AC11" s="110" t="e">
        <f>IF(payesh!#REF!=$F$11,1,IF(payesh!#REF!="کسر شد",-1,0))</f>
        <v>#REF!</v>
      </c>
      <c r="AD11" s="110">
        <f>IF(payesh!G152=$F$11,1,IF(payesh!G152="کسر شد",-1,0))</f>
        <v>0</v>
      </c>
      <c r="AE11" s="110">
        <f>IF(payesh!H152=$F$11,1,IF(payesh!H152="کسر شد",-1,0))</f>
        <v>0</v>
      </c>
      <c r="AF11" s="110">
        <f>IF(payesh!I152=$F$11,1,IF(payesh!I152="کسر شد",-1,0))</f>
        <v>0</v>
      </c>
      <c r="AG11" s="110" t="e">
        <f>IF(payesh!#REF!=$F$11,1,IF(payesh!#REF!="کسر شد",-1,0))</f>
        <v>#REF!</v>
      </c>
      <c r="AH11" s="110">
        <f>IF(payesh!J152=$F$11,1,IF(payesh!J152="کسر شد",-1,0))</f>
        <v>0</v>
      </c>
      <c r="AI11" s="110">
        <f>IF(payesh!K152=$F$11,1,IF(payesh!K152="کسر شد",-1,0))</f>
        <v>0</v>
      </c>
      <c r="AJ11" s="110">
        <f>IF(payesh!L152=$F$11,1,IF(payesh!L152="کسر شد",-1,0))</f>
        <v>0</v>
      </c>
      <c r="AK11" s="110">
        <f>IF(payesh!M152=$F$11,1,IF(payesh!M152="کسر شد",-1,0))</f>
        <v>0</v>
      </c>
      <c r="AL11" s="110" t="e">
        <f>IF(payesh!#REF!=$F$11,1,IF(payesh!#REF!="کسر شد",-1,0))</f>
        <v>#REF!</v>
      </c>
      <c r="AM11" s="110">
        <f>IF(payesh!N152=$F$11,1,IF(payesh!N152="کسر شد",-1,0))</f>
        <v>0</v>
      </c>
      <c r="AN11" s="110">
        <f>IF(payesh!O152=$F$11,1,IF(payesh!O152="کسر شد",-1,0))</f>
        <v>0</v>
      </c>
      <c r="AO11" s="110">
        <f>IF(payesh!P152=$F$11,1,IF(payesh!P152="کسر شد",-1,0))</f>
        <v>0</v>
      </c>
      <c r="AP11" s="110">
        <f>IF(payesh!Q152=$F$11,1,IF(payesh!Q152="کسر شد",-1,0))</f>
        <v>0</v>
      </c>
      <c r="AQ11" s="110" t="e">
        <f>IF(payesh!#REF!=$F$11,1,IF(payesh!#REF!="کسر شد",-1,0))</f>
        <v>#REF!</v>
      </c>
      <c r="AR11" s="110" t="e">
        <f>IF(payesh!#REF!=$F$11,1,IF(payesh!#REF!="کسر شد",-1,0))</f>
        <v>#REF!</v>
      </c>
      <c r="AS11" s="110">
        <f>IF(payesh!R152=$F$11,1,IF(payesh!R152="کسر شد",-1,0))</f>
        <v>0</v>
      </c>
      <c r="AT11" s="110">
        <f>IF(payesh!S152=$F$11,1,IF(payesh!S152="کسر شد",-1,0))</f>
        <v>0</v>
      </c>
      <c r="AU11" s="110">
        <f>IF(payesh!T152=$F$11,1,IF(payesh!T152="کسر شد",-1,0))</f>
        <v>0</v>
      </c>
      <c r="AV11" s="110" t="e">
        <f>IF(payesh!#REF!=$F$11,1,IF(payesh!#REF!="کسر شد",-1,0))</f>
        <v>#REF!</v>
      </c>
      <c r="AW11" s="110">
        <f>IF(payesh!U152=$F$11,1,IF(payesh!U152="کسر شد",-1,0))</f>
        <v>0</v>
      </c>
      <c r="AX11" s="110">
        <f>IF(payesh!V152=$F$11,1,IF(payesh!V152="کسر شد",-1,0))</f>
        <v>0</v>
      </c>
      <c r="AY11" s="110">
        <f>IF(payesh!W152=$F$11,1,IF(payesh!W152="کسر شد",-1,0))</f>
        <v>0</v>
      </c>
      <c r="AZ11" s="110">
        <f>IF(payesh!X152=$F$11,1,IF(payesh!X152="کسر شد",-1,0))</f>
        <v>0</v>
      </c>
      <c r="BA11" s="110">
        <f>IF(payesh!Y152=$F$11,1,IF(payesh!Y152="کسر شد",-1,0))</f>
        <v>0</v>
      </c>
      <c r="BB11" s="110" t="e">
        <f>IF(payesh!#REF!=$F$11,1,IF(payesh!#REF!="کسر شد",-1,0))</f>
        <v>#REF!</v>
      </c>
      <c r="BC11" s="110">
        <f>IF(payesh!Z152=$F$11,1,IF(payesh!Z152="کسر شد",-1,0))</f>
        <v>0</v>
      </c>
      <c r="BD11" s="110">
        <f>IF(payesh!AA152=$F$11,1,IF(payesh!AA152="کسر شد",-1,0))</f>
        <v>0</v>
      </c>
      <c r="BE11" s="110">
        <f>IF(payesh!AB152=$F$11,1,IF(payesh!AB152="کسر شد",-1,0))</f>
        <v>0</v>
      </c>
      <c r="BF11" s="110">
        <f>IF(payesh!AC152=$F$11,1,IF(payesh!AC152="کسر شد",-1,0))</f>
        <v>0</v>
      </c>
      <c r="BG11" s="110">
        <f>IF(payesh!AD152=$F$11,1,IF(payesh!AD152="کسر شد",-1,0))</f>
        <v>0</v>
      </c>
      <c r="BH11" s="110">
        <f>IF(payesh!AE152=$F$11,1,IF(payesh!AE152="کسر شد",-1,0))</f>
        <v>0</v>
      </c>
      <c r="BI11" s="110" t="e">
        <f>IF(payesh!#REF!=$F$11,1,IF(payesh!#REF!="کسر شد",-1,0))</f>
        <v>#REF!</v>
      </c>
      <c r="BJ11" s="110">
        <f>IF(payesh!AF152=$F$11,1,IF(payesh!AF152="کسر شد",-1,0))</f>
        <v>0</v>
      </c>
      <c r="BK11" s="110">
        <f>IF(payesh!AG152=$F$11,1,IF(payesh!AG152="کسر شد",-1,0))</f>
        <v>0</v>
      </c>
      <c r="BL11" s="110">
        <f>IF(payesh!AH152=$F$11,1,IF(payesh!AH152="کسر شد",-1,0))</f>
        <v>0</v>
      </c>
      <c r="BM11" s="110">
        <f>IF(payesh!AI152=$F$11,1,IF(payesh!AI152="کسر شد",-1,0))</f>
        <v>0</v>
      </c>
      <c r="BN11" s="110">
        <f>IF(payesh!AJ152=$F$11,1,IF(payesh!AJ152="کسر شد",-1,0))</f>
        <v>0</v>
      </c>
      <c r="BO11" s="110">
        <f>IF(payesh!AK152=$F$11,1,IF(payesh!AK152="کسر شد",-1,0))</f>
        <v>0</v>
      </c>
      <c r="BP11" s="110">
        <f>IF(payesh!AL152=$F$11,1,IF(payesh!AL152="کسر شد",-1,0))</f>
        <v>0</v>
      </c>
      <c r="BQ11" s="110" t="e">
        <f>IF(payesh!#REF!=$F$11,1,IF(payesh!#REF!="کسر شد",-1,0))</f>
        <v>#REF!</v>
      </c>
      <c r="BR11" s="110">
        <f>IF(payesh!AM152=$F$11,1,IF(payesh!AM152="کسر شد",-1,0))</f>
        <v>0</v>
      </c>
      <c r="BS11" s="110">
        <f>IF(payesh!AN152=$F$11,1,IF(payesh!AN152="کسر شد",-1,0))</f>
        <v>0</v>
      </c>
      <c r="BT11" s="110">
        <f>IF(payesh!AO152=$F$11,1,IF(payesh!AO152="کسر شد",-1,0))</f>
        <v>0</v>
      </c>
      <c r="BU11" s="110">
        <f>IF(payesh!AP152=$F$11,1,IF(payesh!AP152="کسر شد",-1,0))</f>
        <v>0</v>
      </c>
      <c r="BV11" s="110">
        <f>IF(payesh!AQ152=$F$11,1,IF(payesh!AQ152="کسر شد",-1,0))</f>
        <v>0</v>
      </c>
      <c r="BW11" s="110">
        <f>IF(payesh!AR152=$F$11,1,IF(payesh!AR152="کسر شد",-1,0))</f>
        <v>0</v>
      </c>
      <c r="BX11" s="110">
        <f>IF(payesh!AS152=$F$11,1,IF(payesh!AS152="کسر شد",-1,0))</f>
        <v>0</v>
      </c>
      <c r="BY11" s="110" t="e">
        <f>IF(payesh!#REF!=$F$11,1,IF(payesh!#REF!="کسر شد",-1,0))</f>
        <v>#REF!</v>
      </c>
      <c r="BZ11" s="110" t="e">
        <f>IF(payesh!#REF!=$F$11,1,IF(payesh!#REF!="کسر شد",-1,0))</f>
        <v>#REF!</v>
      </c>
      <c r="CA11" s="110">
        <f>IF(payesh!AT152=$F$11,1,IF(payesh!AT152="کسر شد",-1,0))</f>
        <v>0</v>
      </c>
      <c r="CB11" s="110">
        <f>IF(payesh!AU152=$F$11,1,IF(payesh!AU152="کسر شد",-1,0))</f>
        <v>0</v>
      </c>
      <c r="CC11" s="110">
        <f>IF(payesh!AV152=$F$11,1,IF(payesh!AV152="کسر شد",-1,0))</f>
        <v>0</v>
      </c>
      <c r="CD11" s="110">
        <f>IF(payesh!AW152=$F$11,1,IF(payesh!AW152="کسر شد",-1,0))</f>
        <v>0</v>
      </c>
      <c r="CE11" s="110">
        <f>IF(payesh!AX152=$F$11,1,IF(payesh!AX152="کسر شد",-1,0))</f>
        <v>0</v>
      </c>
      <c r="CF11" s="110">
        <f>IF(payesh!AY152=$F$11,1,IF(payesh!AY152="کسر شد",-1,0))</f>
        <v>0</v>
      </c>
      <c r="CG11" s="110">
        <f>IF(payesh!AZ152=$F$11,1,IF(payesh!AZ152="کسر شد",-1,0))</f>
        <v>0</v>
      </c>
      <c r="CH11" s="110">
        <f>IF(payesh!BA152=$F$11,1,IF(payesh!BA152="کسر شد",-1,0))</f>
        <v>0</v>
      </c>
      <c r="CI11" s="110">
        <f>IF(payesh!BB152=$F$11,1,IF(payesh!BB152="کسر شد",-1,0))</f>
        <v>0</v>
      </c>
      <c r="CJ11" s="110">
        <f>IF(payesh!BC152=$F$11,1,IF(payesh!BC152="کسر شد",-1,0))</f>
        <v>0</v>
      </c>
      <c r="CK11" s="110">
        <f>IF(payesh!BD152=$F$11,1,IF(payesh!BD152="کسر شد",-1,0))</f>
        <v>0</v>
      </c>
      <c r="CL11" s="110">
        <f>IF(payesh!BE152=$F$11,1,IF(payesh!BE152="کسر شد",-1,0))</f>
        <v>0</v>
      </c>
      <c r="CM11" s="110">
        <f>IF(payesh!BF152=$F$11,1,IF(payesh!BF152="کسر شد",-1,0))</f>
        <v>0</v>
      </c>
      <c r="CN11" s="110">
        <f>IF(payesh!BG152=$F$11,1,IF(payesh!BG152="کسر شد",-1,0))</f>
        <v>0</v>
      </c>
      <c r="CO11" s="110">
        <f>IF(payesh!BH152=$F$11,1,IF(payesh!BH152="کسر شد",-1,0))</f>
        <v>0</v>
      </c>
      <c r="CP11" s="110">
        <f>IF(payesh!BI152=$F$11,1,IF(payesh!BI152="کسر شد",-1,0))</f>
        <v>0</v>
      </c>
      <c r="CQ11" s="110">
        <f>IF(payesh!BJ152=$F$11,1,IF(payesh!BJ152="کسر شد",-1,0))</f>
        <v>0</v>
      </c>
      <c r="CR11" s="110">
        <f>IF(payesh!BK152=$F$11,1,IF(payesh!BK152="کسر شد",-1,0))</f>
        <v>0</v>
      </c>
      <c r="CS11" s="110">
        <f>IF(payesh!BL152=$F$11,1,IF(payesh!BL152="کسر شد",-1,0))</f>
        <v>0</v>
      </c>
      <c r="CT11" s="110">
        <f>IF(payesh!BM152=$F$11,1,IF(payesh!BM152="کسر شد",-1,0))</f>
        <v>0</v>
      </c>
      <c r="CU11" s="110">
        <f>IF(payesh!BN152=$F$11,1,IF(payesh!BN152="کسر شد",-1,0))</f>
        <v>0</v>
      </c>
      <c r="CV11" s="110">
        <f>IF(payesh!BO152=$F$11,1,IF(payesh!BO152="کسر شد",-1,0))</f>
        <v>0</v>
      </c>
      <c r="CW11" s="110">
        <f>IF(payesh!BP152=$F$11,1,IF(payesh!BP152="کسر شد",-1,0))</f>
        <v>0</v>
      </c>
      <c r="CX11" s="110">
        <f>IF(payesh!BQ152=$F$11,1,IF(payesh!BQ152="کسر شد",-1,0))</f>
        <v>0</v>
      </c>
      <c r="CY11" s="110">
        <f>IF(payesh!BR152=$F$11,1,IF(payesh!BR152="کسر شد",-1,0))</f>
        <v>0</v>
      </c>
      <c r="CZ11" s="110">
        <f>IF(payesh!BS152=$F$11,1,IF(payesh!BS152="کسر شد",-1,0))</f>
        <v>0</v>
      </c>
      <c r="DA11" s="110">
        <f>IF(payesh!BT152=$F$11,1,IF(payesh!BT152="کسر شد",-1,0))</f>
        <v>0</v>
      </c>
      <c r="DB11" s="110">
        <f>IF(payesh!BU152=$F$11,1,IF(payesh!BU152="کسر شد",-1,0))</f>
        <v>0</v>
      </c>
    </row>
    <row r="12" spans="3:106" ht="19.5" thickBot="1" x14ac:dyDescent="0.3">
      <c r="C12" s="468" t="s">
        <v>90</v>
      </c>
      <c r="D12" s="469"/>
      <c r="E12" s="469"/>
      <c r="F12" s="470"/>
      <c r="G12" s="117">
        <f t="shared" ref="G12:K12" si="15">SUM(G6:G11)</f>
        <v>1</v>
      </c>
      <c r="H12" s="115">
        <f>SUM(H6:H11)</f>
        <v>7000000</v>
      </c>
      <c r="I12" s="115">
        <f t="shared" si="15"/>
        <v>2500000.0200000005</v>
      </c>
      <c r="J12" s="115">
        <f t="shared" si="15"/>
        <v>2399999.98</v>
      </c>
      <c r="K12" s="115">
        <f t="shared" si="15"/>
        <v>2100000</v>
      </c>
      <c r="L12" s="116">
        <v>14000000</v>
      </c>
      <c r="M12" s="111" t="e">
        <f>SUM(M6:M11)</f>
        <v>#REF!</v>
      </c>
      <c r="N12" s="91" t="e">
        <f>SUM(N6:N11)</f>
        <v>#REF!</v>
      </c>
      <c r="O12" s="91" t="e">
        <f t="shared" ref="O12:Q12" si="16">SUM(O6:O11)</f>
        <v>#REF!</v>
      </c>
      <c r="P12" s="91" t="e">
        <f t="shared" si="16"/>
        <v>#REF!</v>
      </c>
      <c r="Q12" s="91" t="e">
        <f t="shared" si="16"/>
        <v>#REF!</v>
      </c>
      <c r="R12" s="112" t="e">
        <f>SUM(R6:R11)</f>
        <v>#REF!</v>
      </c>
      <c r="S12" s="117">
        <f t="shared" ref="S12:Z12" si="17">SUM(S6:S11)</f>
        <v>1</v>
      </c>
      <c r="T12" s="118">
        <f t="shared" si="17"/>
        <v>2100000</v>
      </c>
      <c r="U12" s="118">
        <f t="shared" si="17"/>
        <v>700000</v>
      </c>
      <c r="V12" s="119">
        <v>2800000</v>
      </c>
      <c r="W12" s="133" t="e">
        <f>SUM(W6:W11)</f>
        <v>#REF!</v>
      </c>
      <c r="X12" s="134" t="e">
        <f t="shared" si="17"/>
        <v>#REF!</v>
      </c>
      <c r="Y12" s="134" t="e">
        <f t="shared" si="17"/>
        <v>#REF!</v>
      </c>
      <c r="Z12" s="135" t="e">
        <f t="shared" si="17"/>
        <v>#REF!</v>
      </c>
    </row>
    <row r="13" spans="3:106" x14ac:dyDescent="0.25">
      <c r="L13" s="80"/>
      <c r="V13" s="80"/>
    </row>
    <row r="15" spans="3:106" x14ac:dyDescent="0.25">
      <c r="L15" s="80"/>
    </row>
    <row r="16" spans="3:106" x14ac:dyDescent="0.25">
      <c r="L16" s="80"/>
      <c r="O16" s="80"/>
    </row>
    <row r="17" spans="12:15" x14ac:dyDescent="0.25">
      <c r="L17" s="80"/>
      <c r="O17" s="80"/>
    </row>
    <row r="18" spans="12:15" x14ac:dyDescent="0.25">
      <c r="L18" s="80"/>
      <c r="O18" s="80"/>
    </row>
    <row r="19" spans="12:15" x14ac:dyDescent="0.25">
      <c r="L19" s="80"/>
    </row>
    <row r="20" spans="12:15" x14ac:dyDescent="0.25">
      <c r="L20" s="80"/>
    </row>
  </sheetData>
  <sheetProtection algorithmName="SHA-512" hashValue="YOvet2xD7y98MJaLTVEZbH81EZRYnhuIxv1d+apd2yZKPayDpEv37kG9SPfKq6cI5oqCoKFZiszxLqlYpbMEnA==" saltValue="YamWhSwLZTlw/ORwA92Zew=="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O16"/>
  <sheetViews>
    <sheetView rightToLeft="1" workbookViewId="0">
      <selection activeCell="CQ7" sqref="CQ7"/>
    </sheetView>
  </sheetViews>
  <sheetFormatPr defaultColWidth="9.140625" defaultRowHeight="17.25" x14ac:dyDescent="0.4"/>
  <cols>
    <col min="1" max="1" width="1.28515625" style="227" customWidth="1"/>
    <col min="2" max="2" width="2.42578125" style="227" customWidth="1"/>
    <col min="3" max="3" width="15.140625" style="255" customWidth="1"/>
    <col min="4" max="12" width="2.28515625" style="5" customWidth="1"/>
    <col min="13" max="16" width="2.7109375" style="5" customWidth="1"/>
    <col min="17" max="17" width="2.85546875" style="5" customWidth="1"/>
    <col min="18" max="18" width="2.5703125" style="5" customWidth="1"/>
    <col min="19" max="19" width="2.85546875" style="5" customWidth="1"/>
    <col min="20" max="20" width="3.140625" style="5" customWidth="1"/>
    <col min="21" max="21" width="2.85546875" style="5" customWidth="1"/>
    <col min="22" max="27" width="2.7109375" style="5" customWidth="1"/>
    <col min="28" max="28" width="2.5703125" style="5" customWidth="1"/>
    <col min="29" max="29" width="2.7109375" style="5" customWidth="1"/>
    <col min="30" max="31" width="2.85546875" style="5" customWidth="1"/>
    <col min="32" max="32" width="2.7109375" style="5" customWidth="1"/>
    <col min="33" max="34" width="2.5703125" style="5" customWidth="1"/>
    <col min="35" max="39" width="2.85546875" style="5" customWidth="1"/>
    <col min="40" max="41" width="2.7109375" style="5" customWidth="1"/>
    <col min="42" max="42" width="2.85546875" style="5" customWidth="1"/>
    <col min="43" max="43" width="2.7109375" style="5" customWidth="1"/>
    <col min="44" max="44" width="2.85546875" style="5" customWidth="1"/>
    <col min="45" max="46" width="2.7109375" style="5" customWidth="1"/>
    <col min="47" max="47" width="2.5703125" style="5" customWidth="1"/>
    <col min="48" max="49" width="2.7109375" style="5" customWidth="1"/>
    <col min="50" max="50" width="2.85546875" style="5" customWidth="1"/>
    <col min="51" max="52" width="2.7109375" style="5" customWidth="1"/>
    <col min="53" max="83" width="2.5703125" style="5" customWidth="1"/>
    <col min="84" max="84" width="3.42578125" style="227" customWidth="1"/>
    <col min="85" max="85" width="11" style="227" customWidth="1"/>
    <col min="86" max="86" width="11.140625" style="227" customWidth="1"/>
    <col min="87" max="87" width="11.42578125" style="227" customWidth="1"/>
    <col min="88" max="88" width="11.85546875" style="227" customWidth="1"/>
    <col min="89" max="89" width="13.140625" style="256" customWidth="1"/>
    <col min="90" max="90" width="8.28515625" style="227" customWidth="1"/>
    <col min="91" max="91" width="10.140625" style="227" customWidth="1"/>
    <col min="92" max="93" width="12.42578125" style="227" customWidth="1"/>
    <col min="94" max="16384" width="9.140625" style="227"/>
  </cols>
  <sheetData>
    <row r="1" spans="2:93" ht="18" thickBot="1" x14ac:dyDescent="0.45">
      <c r="B1" s="222"/>
      <c r="C1" s="223"/>
      <c r="D1" s="224"/>
      <c r="E1" s="224"/>
      <c r="F1" s="224"/>
      <c r="G1" s="224"/>
      <c r="H1" s="224"/>
      <c r="I1" s="224"/>
      <c r="J1" s="224"/>
      <c r="K1" s="224"/>
      <c r="L1" s="224"/>
      <c r="M1" s="224"/>
      <c r="N1" s="224"/>
      <c r="O1" s="224"/>
      <c r="P1" s="224"/>
      <c r="Q1" s="224"/>
      <c r="R1" s="224"/>
      <c r="S1" s="224"/>
      <c r="T1" s="225"/>
      <c r="U1" s="225"/>
      <c r="V1" s="225"/>
      <c r="W1" s="225"/>
      <c r="X1" s="224"/>
      <c r="Y1" s="224"/>
      <c r="Z1" s="224"/>
      <c r="AA1" s="224"/>
      <c r="AB1" s="224"/>
      <c r="AC1" s="224"/>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2"/>
      <c r="CG1" s="222"/>
      <c r="CH1" s="222"/>
      <c r="CI1" s="222"/>
      <c r="CJ1" s="222"/>
      <c r="CK1" s="226"/>
    </row>
    <row r="2" spans="2:93" ht="21" thickBot="1" x14ac:dyDescent="0.55000000000000004">
      <c r="B2" s="498" t="s">
        <v>435</v>
      </c>
      <c r="C2" s="499"/>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500"/>
      <c r="AV2" s="500"/>
      <c r="AW2" s="500"/>
      <c r="AX2" s="500"/>
      <c r="AY2" s="500"/>
      <c r="AZ2" s="500"/>
      <c r="BA2" s="500"/>
      <c r="BB2" s="500"/>
      <c r="BC2" s="500"/>
      <c r="BD2" s="500"/>
      <c r="BE2" s="500"/>
      <c r="BF2" s="500"/>
      <c r="BG2" s="500"/>
      <c r="BH2" s="500"/>
      <c r="BI2" s="500"/>
      <c r="BJ2" s="500"/>
      <c r="BK2" s="500"/>
      <c r="BL2" s="500"/>
      <c r="BM2" s="500"/>
      <c r="BN2" s="500"/>
      <c r="BO2" s="500"/>
      <c r="BP2" s="500"/>
      <c r="BQ2" s="500"/>
      <c r="BR2" s="500"/>
      <c r="BS2" s="500"/>
      <c r="BT2" s="500"/>
      <c r="BU2" s="500"/>
      <c r="BV2" s="500"/>
      <c r="BW2" s="500"/>
      <c r="BX2" s="500"/>
      <c r="BY2" s="500"/>
      <c r="BZ2" s="500"/>
      <c r="CA2" s="500"/>
      <c r="CB2" s="500"/>
      <c r="CC2" s="500"/>
      <c r="CD2" s="500"/>
      <c r="CE2" s="500"/>
      <c r="CF2" s="499"/>
      <c r="CG2" s="499"/>
      <c r="CH2" s="499"/>
      <c r="CI2" s="499"/>
      <c r="CJ2" s="499"/>
      <c r="CK2" s="501"/>
    </row>
    <row r="3" spans="2:93" ht="19.5" thickBot="1" x14ac:dyDescent="0.45">
      <c r="B3" s="502" t="s">
        <v>257</v>
      </c>
      <c r="C3" s="505" t="s">
        <v>258</v>
      </c>
      <c r="D3" s="228">
        <f>payesh!E7</f>
        <v>1</v>
      </c>
      <c r="E3" s="229">
        <f>payesh!F7</f>
        <v>2</v>
      </c>
      <c r="F3" s="229" t="e">
        <f>payesh!#REF!</f>
        <v>#REF!</v>
      </c>
      <c r="G3" s="229">
        <f>payesh!G7</f>
        <v>3</v>
      </c>
      <c r="H3" s="229">
        <f>payesh!H7</f>
        <v>4</v>
      </c>
      <c r="I3" s="229">
        <f>payesh!I7</f>
        <v>5</v>
      </c>
      <c r="J3" s="229" t="e">
        <f>payesh!#REF!</f>
        <v>#REF!</v>
      </c>
      <c r="K3" s="229">
        <f>payesh!J7</f>
        <v>6</v>
      </c>
      <c r="L3" s="229">
        <f>payesh!K7</f>
        <v>7</v>
      </c>
      <c r="M3" s="229">
        <f>payesh!L7</f>
        <v>8</v>
      </c>
      <c r="N3" s="229">
        <f>payesh!M7</f>
        <v>9</v>
      </c>
      <c r="O3" s="229" t="e">
        <f>payesh!#REF!</f>
        <v>#REF!</v>
      </c>
      <c r="P3" s="229">
        <f>payesh!N7</f>
        <v>10</v>
      </c>
      <c r="Q3" s="229">
        <f>payesh!O7</f>
        <v>11</v>
      </c>
      <c r="R3" s="229">
        <f>payesh!P7</f>
        <v>12</v>
      </c>
      <c r="S3" s="229">
        <f>payesh!Q7</f>
        <v>13</v>
      </c>
      <c r="T3" s="229" t="e">
        <f>payesh!#REF!</f>
        <v>#REF!</v>
      </c>
      <c r="U3" s="229" t="e">
        <f>payesh!#REF!</f>
        <v>#REF!</v>
      </c>
      <c r="V3" s="229">
        <f>payesh!R7</f>
        <v>14</v>
      </c>
      <c r="W3" s="229">
        <f>payesh!S7</f>
        <v>15</v>
      </c>
      <c r="X3" s="229">
        <f>payesh!T7</f>
        <v>16</v>
      </c>
      <c r="Y3" s="229" t="e">
        <f>payesh!#REF!</f>
        <v>#REF!</v>
      </c>
      <c r="Z3" s="229">
        <f>payesh!U7</f>
        <v>17</v>
      </c>
      <c r="AA3" s="229">
        <f>payesh!V7</f>
        <v>18</v>
      </c>
      <c r="AB3" s="229">
        <f>payesh!W7</f>
        <v>19</v>
      </c>
      <c r="AC3" s="229">
        <f>payesh!X7</f>
        <v>20</v>
      </c>
      <c r="AD3" s="229">
        <f>payesh!Y7</f>
        <v>21</v>
      </c>
      <c r="AE3" s="229" t="e">
        <f>payesh!#REF!</f>
        <v>#REF!</v>
      </c>
      <c r="AF3" s="229">
        <f>payesh!Z7</f>
        <v>22</v>
      </c>
      <c r="AG3" s="229">
        <f>payesh!AA7</f>
        <v>23</v>
      </c>
      <c r="AH3" s="229">
        <f>payesh!AB7</f>
        <v>24</v>
      </c>
      <c r="AI3" s="229">
        <f>payesh!AC7</f>
        <v>25</v>
      </c>
      <c r="AJ3" s="229">
        <f>payesh!AD7</f>
        <v>26</v>
      </c>
      <c r="AK3" s="229">
        <f>payesh!AE7</f>
        <v>27</v>
      </c>
      <c r="AL3" s="229" t="e">
        <f>payesh!#REF!</f>
        <v>#REF!</v>
      </c>
      <c r="AM3" s="229">
        <f>payesh!AF7</f>
        <v>28</v>
      </c>
      <c r="AN3" s="229">
        <f>payesh!AG7</f>
        <v>29</v>
      </c>
      <c r="AO3" s="229">
        <f>payesh!AH7</f>
        <v>30</v>
      </c>
      <c r="AP3" s="229">
        <f>payesh!AI7</f>
        <v>31</v>
      </c>
      <c r="AQ3" s="229">
        <f>payesh!AJ7</f>
        <v>32</v>
      </c>
      <c r="AR3" s="229">
        <f>payesh!AK7</f>
        <v>33</v>
      </c>
      <c r="AS3" s="229">
        <f>payesh!AL7</f>
        <v>34</v>
      </c>
      <c r="AT3" s="229" t="e">
        <f>payesh!#REF!</f>
        <v>#REF!</v>
      </c>
      <c r="AU3" s="229">
        <f>payesh!AM7</f>
        <v>35</v>
      </c>
      <c r="AV3" s="229">
        <f>payesh!AN7</f>
        <v>36</v>
      </c>
      <c r="AW3" s="229">
        <f>payesh!AO7</f>
        <v>37</v>
      </c>
      <c r="AX3" s="229">
        <f>payesh!AP7</f>
        <v>38</v>
      </c>
      <c r="AY3" s="229">
        <f>payesh!AQ7</f>
        <v>39</v>
      </c>
      <c r="AZ3" s="229">
        <f>payesh!AR7</f>
        <v>40</v>
      </c>
      <c r="BA3" s="229">
        <f>payesh!AS7</f>
        <v>41</v>
      </c>
      <c r="BB3" s="229" t="e">
        <f>payesh!#REF!</f>
        <v>#REF!</v>
      </c>
      <c r="BC3" s="229" t="e">
        <f>payesh!#REF!</f>
        <v>#REF!</v>
      </c>
      <c r="BD3" s="229">
        <f>payesh!AT7</f>
        <v>42</v>
      </c>
      <c r="BE3" s="229">
        <f>payesh!AU7</f>
        <v>43</v>
      </c>
      <c r="BF3" s="229">
        <f>payesh!AV7</f>
        <v>44</v>
      </c>
      <c r="BG3" s="229">
        <f>payesh!AW7</f>
        <v>45</v>
      </c>
      <c r="BH3" s="229">
        <f>payesh!AX7</f>
        <v>46</v>
      </c>
      <c r="BI3" s="229">
        <f>payesh!AY7</f>
        <v>47</v>
      </c>
      <c r="BJ3" s="229">
        <f>payesh!AZ7</f>
        <v>48</v>
      </c>
      <c r="BK3" s="229">
        <f>payesh!BA7</f>
        <v>49</v>
      </c>
      <c r="BL3" s="229">
        <f>payesh!BB7</f>
        <v>50</v>
      </c>
      <c r="BM3" s="229">
        <f>payesh!BC7</f>
        <v>51</v>
      </c>
      <c r="BN3" s="229">
        <f>payesh!BD7</f>
        <v>52</v>
      </c>
      <c r="BO3" s="229">
        <f>payesh!BE7</f>
        <v>53</v>
      </c>
      <c r="BP3" s="229">
        <f>payesh!BF7</f>
        <v>54</v>
      </c>
      <c r="BQ3" s="229">
        <f>payesh!BG7</f>
        <v>55</v>
      </c>
      <c r="BR3" s="229">
        <f>payesh!BH7</f>
        <v>56</v>
      </c>
      <c r="BS3" s="229">
        <f>payesh!BI7</f>
        <v>57</v>
      </c>
      <c r="BT3" s="229">
        <f>payesh!BJ7</f>
        <v>58</v>
      </c>
      <c r="BU3" s="229">
        <f>payesh!BK7</f>
        <v>59</v>
      </c>
      <c r="BV3" s="229">
        <f>payesh!BL7</f>
        <v>60</v>
      </c>
      <c r="BW3" s="229">
        <f>payesh!BM7</f>
        <v>61</v>
      </c>
      <c r="BX3" s="229">
        <f>payesh!BN7</f>
        <v>62</v>
      </c>
      <c r="BY3" s="229">
        <f>payesh!BO7</f>
        <v>63</v>
      </c>
      <c r="BZ3" s="229">
        <f>payesh!BP7</f>
        <v>64</v>
      </c>
      <c r="CA3" s="229">
        <f>payesh!BQ7</f>
        <v>65</v>
      </c>
      <c r="CB3" s="229">
        <f>payesh!BR7</f>
        <v>66</v>
      </c>
      <c r="CC3" s="229">
        <f>payesh!BS7</f>
        <v>67</v>
      </c>
      <c r="CD3" s="229">
        <f>payesh!BT7</f>
        <v>68</v>
      </c>
      <c r="CE3" s="229">
        <f>payesh!BU7</f>
        <v>69</v>
      </c>
      <c r="CF3" s="508" t="s">
        <v>434</v>
      </c>
      <c r="CG3" s="508"/>
      <c r="CH3" s="508"/>
      <c r="CI3" s="508"/>
      <c r="CJ3" s="508"/>
      <c r="CK3" s="509"/>
      <c r="CL3" s="512" t="str">
        <f>CF3</f>
        <v>گزارش پیشرفت مالی تا پایان ……….. ماه ……….- (مبالغ به ریال)</v>
      </c>
      <c r="CM3" s="513"/>
      <c r="CN3" s="513"/>
      <c r="CO3" s="514"/>
    </row>
    <row r="4" spans="2:93" ht="34.5" x14ac:dyDescent="0.4">
      <c r="B4" s="503"/>
      <c r="C4" s="506"/>
      <c r="D4" s="279" t="str">
        <f>payesh!E5</f>
        <v>حسن آباد</v>
      </c>
      <c r="E4" s="280" t="str">
        <f>payesh!F5</f>
        <v>توربه ریز</v>
      </c>
      <c r="F4" s="280" t="e">
        <f>payesh!#REF!</f>
        <v>#REF!</v>
      </c>
      <c r="G4" s="280" t="str">
        <f>payesh!G5</f>
        <v>توربه ریز</v>
      </c>
      <c r="H4" s="280" t="str">
        <f>payesh!H5</f>
        <v>عباسجوب</v>
      </c>
      <c r="I4" s="280" t="str">
        <f>payesh!I5</f>
        <v>عباسجوب</v>
      </c>
      <c r="J4" s="280" t="e">
        <f>payesh!#REF!</f>
        <v>#REF!</v>
      </c>
      <c r="K4" s="280" t="str">
        <f>payesh!J5</f>
        <v>عباسجوب</v>
      </c>
      <c r="L4" s="280" t="str">
        <f>payesh!K5</f>
        <v>میرکی</v>
      </c>
      <c r="M4" s="280" t="str">
        <f>payesh!L5</f>
        <v>میرکی</v>
      </c>
      <c r="N4" s="280" t="str">
        <f>payesh!M5</f>
        <v>علی آباد لوچ</v>
      </c>
      <c r="O4" s="280" t="e">
        <f>payesh!#REF!</f>
        <v>#REF!</v>
      </c>
      <c r="P4" s="280" t="str">
        <f>payesh!N5</f>
        <v>آلی پینک</v>
      </c>
      <c r="Q4" s="280" t="str">
        <f>payesh!O5</f>
        <v>هلیز آباد</v>
      </c>
      <c r="R4" s="280" t="str">
        <f>payesh!P5</f>
        <v>تاته رشید</v>
      </c>
      <c r="S4" s="280" t="str">
        <f>payesh!Q5</f>
        <v>تازه آباد قروچای</v>
      </c>
      <c r="T4" s="280" t="e">
        <f>payesh!#REF!</f>
        <v>#REF!</v>
      </c>
      <c r="U4" s="280" t="e">
        <f>payesh!#REF!</f>
        <v>#REF!</v>
      </c>
      <c r="V4" s="280" t="str">
        <f>payesh!R5</f>
        <v>قروچای</v>
      </c>
      <c r="W4" s="280" t="str">
        <f>payesh!S5</f>
        <v>قروچای</v>
      </c>
      <c r="X4" s="280" t="str">
        <f>payesh!T5</f>
        <v>قروچای</v>
      </c>
      <c r="Y4" s="280" t="e">
        <f>payesh!#REF!</f>
        <v>#REF!</v>
      </c>
      <c r="Z4" s="280" t="str">
        <f>payesh!U5</f>
        <v>نیاز</v>
      </c>
      <c r="AA4" s="280" t="str">
        <f>payesh!V5</f>
        <v>کانی پهن</v>
      </c>
      <c r="AB4" s="280" t="str">
        <f>payesh!W5</f>
        <v>کانی پهن</v>
      </c>
      <c r="AC4" s="280" t="str">
        <f>payesh!X5</f>
        <v>چقماق دره</v>
      </c>
      <c r="AD4" s="280" t="str">
        <f>payesh!Y5</f>
        <v>چقماق دره</v>
      </c>
      <c r="AE4" s="280" t="e">
        <f>payesh!#REF!</f>
        <v>#REF!</v>
      </c>
      <c r="AF4" s="280" t="str">
        <f>payesh!Z5</f>
        <v>حسن آباد</v>
      </c>
      <c r="AG4" s="280" t="str">
        <f>payesh!AA5</f>
        <v>شانوره</v>
      </c>
      <c r="AH4" s="280" t="str">
        <f>payesh!AB5</f>
        <v>شانوره</v>
      </c>
      <c r="AI4" s="280" t="str">
        <f>payesh!AC5</f>
        <v>شانوره</v>
      </c>
      <c r="AJ4" s="280" t="str">
        <f>payesh!AD5</f>
        <v>قروچای</v>
      </c>
      <c r="AK4" s="280" t="str">
        <f>payesh!AE5</f>
        <v>چاغر بلاغ</v>
      </c>
      <c r="AL4" s="280" t="e">
        <f>payesh!#REF!</f>
        <v>#REF!</v>
      </c>
      <c r="AM4" s="280" t="str">
        <f>payesh!AF5</f>
        <v>سراب شیخ حسن</v>
      </c>
      <c r="AN4" s="280" t="str">
        <f>payesh!AG5</f>
        <v>سراب شیخ حسن</v>
      </c>
      <c r="AO4" s="280" t="str">
        <f>payesh!AH5</f>
        <v>قره بلاغ</v>
      </c>
      <c r="AP4" s="280" t="str">
        <f>payesh!AI5</f>
        <v>قره بلاغ</v>
      </c>
      <c r="AQ4" s="280" t="str">
        <f>payesh!AJ5</f>
        <v>گرگانه</v>
      </c>
      <c r="AR4" s="280" t="str">
        <f>payesh!AK5</f>
        <v>گرگانه</v>
      </c>
      <c r="AS4" s="280" t="str">
        <f>payesh!AL5</f>
        <v>ناصر آباد</v>
      </c>
      <c r="AT4" s="280" t="e">
        <f>payesh!#REF!</f>
        <v>#REF!</v>
      </c>
      <c r="AU4" s="280" t="str">
        <f>payesh!AM5</f>
        <v>طهماسبقلی</v>
      </c>
      <c r="AV4" s="280" t="str">
        <f>payesh!AN5</f>
        <v>کاکوی سفلی</v>
      </c>
      <c r="AW4" s="280" t="str">
        <f>payesh!AO5</f>
        <v>کاکوی سفلی</v>
      </c>
      <c r="AX4" s="280" t="str">
        <f>payesh!AP5</f>
        <v>تازه آباد قروچای</v>
      </c>
      <c r="AY4" s="280" t="str">
        <f>payesh!AQ5</f>
        <v>سراب حاجی پمق</v>
      </c>
      <c r="AZ4" s="280" t="str">
        <f>payesh!AR5</f>
        <v>سراب حاجی پمق</v>
      </c>
      <c r="BA4" s="280" t="str">
        <f>payesh!AS5</f>
        <v>قروچای</v>
      </c>
      <c r="BB4" s="280" t="e">
        <f>payesh!#REF!</f>
        <v>#REF!</v>
      </c>
      <c r="BC4" s="280" t="e">
        <f>payesh!#REF!</f>
        <v>#REF!</v>
      </c>
      <c r="BD4" s="280" t="str">
        <f>payesh!AT5</f>
        <v>سرواله</v>
      </c>
      <c r="BE4" s="280" t="str">
        <f>payesh!AU5</f>
        <v>آرزند</v>
      </c>
      <c r="BF4" s="280" t="str">
        <f>payesh!AV5</f>
        <v>سراب حاجی پمق</v>
      </c>
      <c r="BG4" s="280" t="str">
        <f>payesh!AW5</f>
        <v>ناصر آباد</v>
      </c>
      <c r="BH4" s="280" t="str">
        <f>payesh!AX5</f>
        <v>بلدستی</v>
      </c>
      <c r="BI4" s="280" t="str">
        <f>payesh!AY5</f>
        <v>قاضی جوب</v>
      </c>
      <c r="BJ4" s="280" t="str">
        <f>payesh!AZ5</f>
        <v>قروچای</v>
      </c>
      <c r="BK4" s="280">
        <f>payesh!BA5</f>
        <v>0</v>
      </c>
      <c r="BL4" s="280">
        <f>payesh!BB5</f>
        <v>0</v>
      </c>
      <c r="BM4" s="280">
        <f>payesh!BC5</f>
        <v>0</v>
      </c>
      <c r="BN4" s="280">
        <f>payesh!BD5</f>
        <v>0</v>
      </c>
      <c r="BO4" s="280">
        <f>payesh!BE5</f>
        <v>0</v>
      </c>
      <c r="BP4" s="280">
        <f>payesh!BF5</f>
        <v>0</v>
      </c>
      <c r="BQ4" s="280">
        <f>payesh!BG5</f>
        <v>0</v>
      </c>
      <c r="BR4" s="280">
        <f>payesh!BH5</f>
        <v>0</v>
      </c>
      <c r="BS4" s="280">
        <f>payesh!BI5</f>
        <v>0</v>
      </c>
      <c r="BT4" s="280">
        <f>payesh!BJ5</f>
        <v>0</v>
      </c>
      <c r="BU4" s="280">
        <f>payesh!BK5</f>
        <v>0</v>
      </c>
      <c r="BV4" s="280">
        <f>payesh!BL5</f>
        <v>0</v>
      </c>
      <c r="BW4" s="280">
        <f>payesh!BM5</f>
        <v>0</v>
      </c>
      <c r="BX4" s="280">
        <f>payesh!BN5</f>
        <v>0</v>
      </c>
      <c r="BY4" s="280">
        <f>payesh!BO5</f>
        <v>0</v>
      </c>
      <c r="BZ4" s="280">
        <f>payesh!BP5</f>
        <v>0</v>
      </c>
      <c r="CA4" s="280">
        <f>payesh!BQ5</f>
        <v>0</v>
      </c>
      <c r="CB4" s="280">
        <f>payesh!BR5</f>
        <v>0</v>
      </c>
      <c r="CC4" s="280">
        <f>payesh!BS5</f>
        <v>0</v>
      </c>
      <c r="CD4" s="280">
        <f>payesh!BT5</f>
        <v>0</v>
      </c>
      <c r="CE4" s="280">
        <f>payesh!BU5</f>
        <v>0</v>
      </c>
      <c r="CF4" s="515" t="s">
        <v>427</v>
      </c>
      <c r="CG4" s="510" t="s">
        <v>261</v>
      </c>
      <c r="CH4" s="510" t="s">
        <v>262</v>
      </c>
      <c r="CI4" s="510" t="s">
        <v>263</v>
      </c>
      <c r="CJ4" s="510" t="s">
        <v>264</v>
      </c>
      <c r="CK4" s="510" t="s">
        <v>428</v>
      </c>
      <c r="CL4" s="517" t="s">
        <v>90</v>
      </c>
      <c r="CM4" s="519" t="s">
        <v>279</v>
      </c>
      <c r="CN4" s="519" t="s">
        <v>280</v>
      </c>
      <c r="CO4" s="521" t="s">
        <v>265</v>
      </c>
    </row>
    <row r="5" spans="2:93" ht="34.5" customHeight="1" thickBot="1" x14ac:dyDescent="0.45">
      <c r="B5" s="504"/>
      <c r="C5" s="507"/>
      <c r="D5" s="281" t="str">
        <f>payesh!E6</f>
        <v>باران</v>
      </c>
      <c r="E5" s="282" t="str">
        <f>payesh!F6</f>
        <v>لیلاخ</v>
      </c>
      <c r="F5" s="282" t="e">
        <f>payesh!#REF!</f>
        <v>#REF!</v>
      </c>
      <c r="G5" s="282" t="str">
        <f>payesh!G6</f>
        <v>یاس</v>
      </c>
      <c r="H5" s="282" t="str">
        <f>payesh!H6</f>
        <v>دانا</v>
      </c>
      <c r="I5" s="282" t="str">
        <f>payesh!I6</f>
        <v>ئاوات</v>
      </c>
      <c r="J5" s="282" t="e">
        <f>payesh!#REF!</f>
        <v>#REF!</v>
      </c>
      <c r="K5" s="282" t="str">
        <f>payesh!J6</f>
        <v>باران</v>
      </c>
      <c r="L5" s="282" t="str">
        <f>payesh!K6</f>
        <v>پرند</v>
      </c>
      <c r="M5" s="282" t="str">
        <f>payesh!L6</f>
        <v>بهار</v>
      </c>
      <c r="N5" s="282" t="str">
        <f>payesh!M6</f>
        <v>پناه</v>
      </c>
      <c r="O5" s="282" t="e">
        <f>payesh!#REF!</f>
        <v>#REF!</v>
      </c>
      <c r="P5" s="282" t="str">
        <f>payesh!N6</f>
        <v>ئالا</v>
      </c>
      <c r="Q5" s="282" t="str">
        <f>payesh!O6</f>
        <v>روژان</v>
      </c>
      <c r="R5" s="282" t="str">
        <f>payesh!P6</f>
        <v>یاسین</v>
      </c>
      <c r="S5" s="282" t="str">
        <f>payesh!Q6</f>
        <v>جوانا</v>
      </c>
      <c r="T5" s="282" t="e">
        <f>payesh!#REF!</f>
        <v>#REF!</v>
      </c>
      <c r="U5" s="282" t="e">
        <f>payesh!#REF!</f>
        <v>#REF!</v>
      </c>
      <c r="V5" s="282" t="str">
        <f>payesh!R6</f>
        <v>ایمان</v>
      </c>
      <c r="W5" s="282" t="str">
        <f>payesh!S6</f>
        <v>گولان</v>
      </c>
      <c r="X5" s="282" t="str">
        <f>payesh!T6</f>
        <v>ارشیا</v>
      </c>
      <c r="Y5" s="282" t="e">
        <f>payesh!#REF!</f>
        <v>#REF!</v>
      </c>
      <c r="Z5" s="282" t="str">
        <f>payesh!U6</f>
        <v>شنیا</v>
      </c>
      <c r="AA5" s="282" t="str">
        <f>payesh!V6</f>
        <v>په پوله</v>
      </c>
      <c r="AB5" s="282" t="str">
        <f>payesh!W6</f>
        <v>ئه وین</v>
      </c>
      <c r="AC5" s="282" t="str">
        <f>payesh!X6</f>
        <v xml:space="preserve">کچانی کوردستان </v>
      </c>
      <c r="AD5" s="282" t="str">
        <f>payesh!Y6</f>
        <v>ستاره</v>
      </c>
      <c r="AE5" s="282" t="e">
        <f>payesh!#REF!</f>
        <v>#REF!</v>
      </c>
      <c r="AF5" s="282" t="str">
        <f>payesh!Z6</f>
        <v>قاصدک</v>
      </c>
      <c r="AG5" s="282" t="str">
        <f>payesh!AA6</f>
        <v>شین</v>
      </c>
      <c r="AH5" s="282" t="str">
        <f>payesh!AB6</f>
        <v>سورین</v>
      </c>
      <c r="AI5" s="282" t="str">
        <f>payesh!AC6</f>
        <v>مهسا</v>
      </c>
      <c r="AJ5" s="282" t="str">
        <f>payesh!AD6</f>
        <v>النا</v>
      </c>
      <c r="AK5" s="282" t="str">
        <f>payesh!AE6</f>
        <v>آریسا</v>
      </c>
      <c r="AL5" s="282" t="e">
        <f>payesh!#REF!</f>
        <v>#REF!</v>
      </c>
      <c r="AM5" s="282" t="str">
        <f>payesh!AF6</f>
        <v>گلاله سوره</v>
      </c>
      <c r="AN5" s="282" t="str">
        <f>payesh!AG6</f>
        <v>وحدت</v>
      </c>
      <c r="AO5" s="282" t="str">
        <f>payesh!AH6</f>
        <v>گوله باخ</v>
      </c>
      <c r="AP5" s="282" t="str">
        <f>payesh!AI6</f>
        <v>گلبهار</v>
      </c>
      <c r="AQ5" s="282" t="str">
        <f>payesh!AJ6</f>
        <v>گلدانه</v>
      </c>
      <c r="AR5" s="282" t="str">
        <f>payesh!AK6</f>
        <v>صدف</v>
      </c>
      <c r="AS5" s="282" t="str">
        <f>payesh!AL6</f>
        <v>نرگس</v>
      </c>
      <c r="AT5" s="282" t="e">
        <f>payesh!#REF!</f>
        <v>#REF!</v>
      </c>
      <c r="AU5" s="282" t="str">
        <f>payesh!AM6</f>
        <v>اهورا</v>
      </c>
      <c r="AV5" s="282" t="str">
        <f>payesh!AN6</f>
        <v>کوثر</v>
      </c>
      <c r="AW5" s="282" t="str">
        <f>payesh!AO6</f>
        <v>سیران</v>
      </c>
      <c r="AX5" s="282" t="str">
        <f>payesh!AP6</f>
        <v>نیان</v>
      </c>
      <c r="AY5" s="282" t="str">
        <f>payesh!AQ6</f>
        <v>نیشتمان</v>
      </c>
      <c r="AZ5" s="282" t="str">
        <f>payesh!AR6</f>
        <v>خاطره</v>
      </c>
      <c r="BA5" s="282" t="str">
        <f>payesh!AS6</f>
        <v>رویا</v>
      </c>
      <c r="BB5" s="282" t="e">
        <f>payesh!#REF!</f>
        <v>#REF!</v>
      </c>
      <c r="BC5" s="282" t="e">
        <f>payesh!#REF!</f>
        <v>#REF!</v>
      </c>
      <c r="BD5" s="282" t="str">
        <f>payesh!AT6</f>
        <v>دیلان</v>
      </c>
      <c r="BE5" s="282" t="str">
        <f>payesh!AU6</f>
        <v>فرناز</v>
      </c>
      <c r="BF5" s="282" t="str">
        <f>payesh!AV6</f>
        <v>مهربان</v>
      </c>
      <c r="BG5" s="282" t="str">
        <f>payesh!AW6</f>
        <v>یسنا</v>
      </c>
      <c r="BH5" s="282" t="str">
        <f>payesh!AX6</f>
        <v>گندم</v>
      </c>
      <c r="BI5" s="282" t="str">
        <f>payesh!AY6</f>
        <v>چیا</v>
      </c>
      <c r="BJ5" s="282" t="str">
        <f>payesh!AZ6</f>
        <v>ئاکو</v>
      </c>
      <c r="BK5" s="282">
        <f>payesh!BA6</f>
        <v>0</v>
      </c>
      <c r="BL5" s="282">
        <f>payesh!BB6</f>
        <v>0</v>
      </c>
      <c r="BM5" s="282">
        <f>payesh!BC6</f>
        <v>0</v>
      </c>
      <c r="BN5" s="282">
        <f>payesh!BD6</f>
        <v>0</v>
      </c>
      <c r="BO5" s="282">
        <f>payesh!BE6</f>
        <v>0</v>
      </c>
      <c r="BP5" s="282">
        <f>payesh!BF6</f>
        <v>0</v>
      </c>
      <c r="BQ5" s="282">
        <f>payesh!BG6</f>
        <v>0</v>
      </c>
      <c r="BR5" s="282">
        <f>payesh!BH6</f>
        <v>0</v>
      </c>
      <c r="BS5" s="282">
        <f>payesh!BI6</f>
        <v>0</v>
      </c>
      <c r="BT5" s="282">
        <f>payesh!BJ6</f>
        <v>0</v>
      </c>
      <c r="BU5" s="282">
        <f>payesh!BK6</f>
        <v>0</v>
      </c>
      <c r="BV5" s="282">
        <f>payesh!BL6</f>
        <v>0</v>
      </c>
      <c r="BW5" s="282">
        <f>payesh!BM6</f>
        <v>0</v>
      </c>
      <c r="BX5" s="282">
        <f>payesh!BN6</f>
        <v>0</v>
      </c>
      <c r="BY5" s="282">
        <f>payesh!BO6</f>
        <v>0</v>
      </c>
      <c r="BZ5" s="282">
        <f>payesh!BP6</f>
        <v>0</v>
      </c>
      <c r="CA5" s="282">
        <f>payesh!BQ6</f>
        <v>0</v>
      </c>
      <c r="CB5" s="282">
        <f>payesh!BR6</f>
        <v>0</v>
      </c>
      <c r="CC5" s="282">
        <f>payesh!BS6</f>
        <v>0</v>
      </c>
      <c r="CD5" s="282">
        <f>payesh!BT6</f>
        <v>0</v>
      </c>
      <c r="CE5" s="282">
        <f>payesh!BU6</f>
        <v>0</v>
      </c>
      <c r="CF5" s="516"/>
      <c r="CG5" s="511"/>
      <c r="CH5" s="511"/>
      <c r="CI5" s="511"/>
      <c r="CJ5" s="511"/>
      <c r="CK5" s="511"/>
      <c r="CL5" s="518"/>
      <c r="CM5" s="520"/>
      <c r="CN5" s="520"/>
      <c r="CO5" s="522"/>
    </row>
    <row r="6" spans="2:93" ht="42.75" x14ac:dyDescent="0.4">
      <c r="B6" s="230">
        <v>1</v>
      </c>
      <c r="C6" s="231" t="s">
        <v>266</v>
      </c>
      <c r="D6" s="232">
        <f>payesh!E147</f>
        <v>0</v>
      </c>
      <c r="E6" s="233">
        <f>payesh!F147</f>
        <v>0</v>
      </c>
      <c r="F6" s="233" t="e">
        <f>payesh!#REF!</f>
        <v>#REF!</v>
      </c>
      <c r="G6" s="233">
        <f>payesh!G147</f>
        <v>0</v>
      </c>
      <c r="H6" s="233">
        <f>payesh!H147</f>
        <v>0</v>
      </c>
      <c r="I6" s="233">
        <f>payesh!I147</f>
        <v>0</v>
      </c>
      <c r="J6" s="233" t="e">
        <f>payesh!#REF!</f>
        <v>#REF!</v>
      </c>
      <c r="K6" s="233">
        <f>payesh!J147</f>
        <v>0</v>
      </c>
      <c r="L6" s="233">
        <f>payesh!K147</f>
        <v>0</v>
      </c>
      <c r="M6" s="233">
        <f>payesh!L147</f>
        <v>0</v>
      </c>
      <c r="N6" s="233">
        <f>payesh!M147</f>
        <v>0</v>
      </c>
      <c r="O6" s="233" t="e">
        <f>payesh!#REF!</f>
        <v>#REF!</v>
      </c>
      <c r="P6" s="233">
        <f>payesh!N147</f>
        <v>0</v>
      </c>
      <c r="Q6" s="233">
        <f>payesh!O147</f>
        <v>0</v>
      </c>
      <c r="R6" s="233">
        <f>payesh!P147</f>
        <v>0</v>
      </c>
      <c r="S6" s="233">
        <f>payesh!Q147</f>
        <v>0</v>
      </c>
      <c r="T6" s="233" t="e">
        <f>payesh!#REF!</f>
        <v>#REF!</v>
      </c>
      <c r="U6" s="233" t="e">
        <f>payesh!#REF!</f>
        <v>#REF!</v>
      </c>
      <c r="V6" s="233">
        <f>payesh!R147</f>
        <v>0</v>
      </c>
      <c r="W6" s="233">
        <f>payesh!S147</f>
        <v>0</v>
      </c>
      <c r="X6" s="233">
        <f>payesh!T147</f>
        <v>0</v>
      </c>
      <c r="Y6" s="233" t="e">
        <f>payesh!#REF!</f>
        <v>#REF!</v>
      </c>
      <c r="Z6" s="233">
        <f>payesh!U147</f>
        <v>0</v>
      </c>
      <c r="AA6" s="233">
        <f>payesh!V147</f>
        <v>0</v>
      </c>
      <c r="AB6" s="233">
        <f>payesh!W147</f>
        <v>0</v>
      </c>
      <c r="AC6" s="233">
        <f>payesh!X147</f>
        <v>0</v>
      </c>
      <c r="AD6" s="233">
        <f>payesh!Y147</f>
        <v>0</v>
      </c>
      <c r="AE6" s="233" t="e">
        <f>payesh!#REF!</f>
        <v>#REF!</v>
      </c>
      <c r="AF6" s="233">
        <f>payesh!Z147</f>
        <v>0</v>
      </c>
      <c r="AG6" s="233">
        <f>payesh!AA147</f>
        <v>0</v>
      </c>
      <c r="AH6" s="233">
        <f>payesh!AB147</f>
        <v>0</v>
      </c>
      <c r="AI6" s="233">
        <f>payesh!AC147</f>
        <v>0</v>
      </c>
      <c r="AJ6" s="233">
        <f>payesh!AD147</f>
        <v>0</v>
      </c>
      <c r="AK6" s="233">
        <f>payesh!AE147</f>
        <v>0</v>
      </c>
      <c r="AL6" s="233" t="e">
        <f>payesh!#REF!</f>
        <v>#REF!</v>
      </c>
      <c r="AM6" s="233">
        <f>payesh!AF147</f>
        <v>0</v>
      </c>
      <c r="AN6" s="233">
        <f>payesh!AG147</f>
        <v>0</v>
      </c>
      <c r="AO6" s="233">
        <f>payesh!AH147</f>
        <v>0</v>
      </c>
      <c r="AP6" s="233">
        <f>payesh!AI147</f>
        <v>0</v>
      </c>
      <c r="AQ6" s="233">
        <f>payesh!AJ147</f>
        <v>0</v>
      </c>
      <c r="AR6" s="233">
        <f>payesh!AK147</f>
        <v>0</v>
      </c>
      <c r="AS6" s="233">
        <f>payesh!AL147</f>
        <v>0</v>
      </c>
      <c r="AT6" s="233" t="e">
        <f>payesh!#REF!</f>
        <v>#REF!</v>
      </c>
      <c r="AU6" s="233">
        <f>payesh!AM147</f>
        <v>0</v>
      </c>
      <c r="AV6" s="233">
        <f>payesh!AN147</f>
        <v>0</v>
      </c>
      <c r="AW6" s="233">
        <f>payesh!AO147</f>
        <v>0</v>
      </c>
      <c r="AX6" s="233">
        <f>payesh!AP147</f>
        <v>0</v>
      </c>
      <c r="AY6" s="233">
        <f>payesh!AQ147</f>
        <v>0</v>
      </c>
      <c r="AZ6" s="233">
        <f>payesh!AR147</f>
        <v>0</v>
      </c>
      <c r="BA6" s="233">
        <f>payesh!AS147</f>
        <v>0</v>
      </c>
      <c r="BB6" s="233" t="e">
        <f>payesh!#REF!</f>
        <v>#REF!</v>
      </c>
      <c r="BC6" s="233" t="e">
        <f>payesh!#REF!</f>
        <v>#REF!</v>
      </c>
      <c r="BD6" s="233">
        <f>payesh!AT147</f>
        <v>0</v>
      </c>
      <c r="BE6" s="233">
        <f>payesh!AU147</f>
        <v>0</v>
      </c>
      <c r="BF6" s="233">
        <f>payesh!AV147</f>
        <v>0</v>
      </c>
      <c r="BG6" s="233">
        <f>payesh!AW147</f>
        <v>0</v>
      </c>
      <c r="BH6" s="233">
        <f>payesh!AX147</f>
        <v>0</v>
      </c>
      <c r="BI6" s="233">
        <f>payesh!AY147</f>
        <v>0</v>
      </c>
      <c r="BJ6" s="233">
        <f>payesh!AZ147</f>
        <v>0</v>
      </c>
      <c r="BK6" s="233">
        <f>payesh!BA147</f>
        <v>0</v>
      </c>
      <c r="BL6" s="233">
        <f>payesh!BB147</f>
        <v>0</v>
      </c>
      <c r="BM6" s="233">
        <f>payesh!BC147</f>
        <v>0</v>
      </c>
      <c r="BN6" s="233">
        <f>payesh!BD147</f>
        <v>0</v>
      </c>
      <c r="BO6" s="233">
        <f>payesh!BE147</f>
        <v>0</v>
      </c>
      <c r="BP6" s="233">
        <f>payesh!BF147</f>
        <v>0</v>
      </c>
      <c r="BQ6" s="233">
        <f>payesh!BG147</f>
        <v>0</v>
      </c>
      <c r="BR6" s="233">
        <f>payesh!BH147</f>
        <v>0</v>
      </c>
      <c r="BS6" s="233">
        <f>payesh!BI147</f>
        <v>0</v>
      </c>
      <c r="BT6" s="233">
        <f>payesh!BJ147</f>
        <v>0</v>
      </c>
      <c r="BU6" s="233">
        <f>payesh!BK147</f>
        <v>0</v>
      </c>
      <c r="BV6" s="233">
        <f>payesh!BL147</f>
        <v>0</v>
      </c>
      <c r="BW6" s="233">
        <f>payesh!BM147</f>
        <v>0</v>
      </c>
      <c r="BX6" s="233">
        <f>payesh!BN147</f>
        <v>0</v>
      </c>
      <c r="BY6" s="233">
        <f>payesh!BO147</f>
        <v>0</v>
      </c>
      <c r="BZ6" s="233">
        <f>payesh!BP147</f>
        <v>0</v>
      </c>
      <c r="CA6" s="233">
        <f>payesh!BQ147</f>
        <v>0</v>
      </c>
      <c r="CB6" s="233">
        <f>payesh!BR147</f>
        <v>0</v>
      </c>
      <c r="CC6" s="233">
        <f>payesh!BS147</f>
        <v>0</v>
      </c>
      <c r="CD6" s="233">
        <f>payesh!BT147</f>
        <v>0</v>
      </c>
      <c r="CE6" s="233">
        <f>payesh!BU147</f>
        <v>0</v>
      </c>
      <c r="CF6" s="261">
        <f>COUNTIF(D6:CE6,"ب7")</f>
        <v>0</v>
      </c>
      <c r="CG6" s="234" t="e">
        <f>Pardakhti!N6</f>
        <v>#REF!</v>
      </c>
      <c r="CH6" s="235" t="e">
        <f>Pardakhti!O6</f>
        <v>#REF!</v>
      </c>
      <c r="CI6" s="235" t="e">
        <f>Pardakhti!P6</f>
        <v>#REF!</v>
      </c>
      <c r="CJ6" s="259" t="e">
        <f>Pardakhti!Q6</f>
        <v>#REF!</v>
      </c>
      <c r="CK6" s="267" t="e">
        <f>SUM(CG6:CJ6)</f>
        <v>#REF!</v>
      </c>
      <c r="CL6" s="273">
        <f>COUNTIF(J6:CE6,"ب7")</f>
        <v>0</v>
      </c>
      <c r="CM6" s="236" t="e">
        <f>Pardakhti!X6</f>
        <v>#REF!</v>
      </c>
      <c r="CN6" s="237" t="e">
        <f>Pardakhti!Y6</f>
        <v>#REF!</v>
      </c>
      <c r="CO6" s="257" t="e">
        <f>SUM(CM6:CN6)</f>
        <v>#REF!</v>
      </c>
    </row>
    <row r="7" spans="2:93" ht="57" x14ac:dyDescent="0.4">
      <c r="B7" s="238">
        <v>2</v>
      </c>
      <c r="C7" s="239" t="s">
        <v>268</v>
      </c>
      <c r="D7" s="240">
        <f>payesh!E148</f>
        <v>0</v>
      </c>
      <c r="E7" s="241">
        <f>payesh!F148</f>
        <v>0</v>
      </c>
      <c r="F7" s="241" t="e">
        <f>payesh!#REF!</f>
        <v>#REF!</v>
      </c>
      <c r="G7" s="241">
        <f>payesh!G148</f>
        <v>0</v>
      </c>
      <c r="H7" s="241">
        <f>payesh!H148</f>
        <v>0</v>
      </c>
      <c r="I7" s="241">
        <f>payesh!I148</f>
        <v>0</v>
      </c>
      <c r="J7" s="241" t="e">
        <f>payesh!#REF!</f>
        <v>#REF!</v>
      </c>
      <c r="K7" s="241">
        <f>payesh!J148</f>
        <v>0</v>
      </c>
      <c r="L7" s="241">
        <f>payesh!K148</f>
        <v>0</v>
      </c>
      <c r="M7" s="241">
        <f>payesh!L148</f>
        <v>0</v>
      </c>
      <c r="N7" s="241">
        <f>payesh!M148</f>
        <v>0</v>
      </c>
      <c r="O7" s="241" t="e">
        <f>payesh!#REF!</f>
        <v>#REF!</v>
      </c>
      <c r="P7" s="241">
        <f>payesh!N148</f>
        <v>0</v>
      </c>
      <c r="Q7" s="241">
        <f>payesh!O148</f>
        <v>0</v>
      </c>
      <c r="R7" s="241">
        <f>payesh!P148</f>
        <v>0</v>
      </c>
      <c r="S7" s="241">
        <f>payesh!Q148</f>
        <v>0</v>
      </c>
      <c r="T7" s="241" t="e">
        <f>payesh!#REF!</f>
        <v>#REF!</v>
      </c>
      <c r="U7" s="241" t="e">
        <f>payesh!#REF!</f>
        <v>#REF!</v>
      </c>
      <c r="V7" s="241">
        <f>payesh!R148</f>
        <v>0</v>
      </c>
      <c r="W7" s="241">
        <f>payesh!S148</f>
        <v>0</v>
      </c>
      <c r="X7" s="241">
        <f>payesh!T148</f>
        <v>0</v>
      </c>
      <c r="Y7" s="241" t="e">
        <f>payesh!#REF!</f>
        <v>#REF!</v>
      </c>
      <c r="Z7" s="241">
        <f>payesh!U148</f>
        <v>0</v>
      </c>
      <c r="AA7" s="241">
        <f>payesh!V148</f>
        <v>0</v>
      </c>
      <c r="AB7" s="241">
        <f>payesh!W148</f>
        <v>0</v>
      </c>
      <c r="AC7" s="241">
        <f>payesh!X148</f>
        <v>0</v>
      </c>
      <c r="AD7" s="241">
        <f>payesh!Y148</f>
        <v>0</v>
      </c>
      <c r="AE7" s="241" t="e">
        <f>payesh!#REF!</f>
        <v>#REF!</v>
      </c>
      <c r="AF7" s="241">
        <f>payesh!Z148</f>
        <v>0</v>
      </c>
      <c r="AG7" s="241">
        <f>payesh!AA148</f>
        <v>0</v>
      </c>
      <c r="AH7" s="241">
        <f>payesh!AB148</f>
        <v>0</v>
      </c>
      <c r="AI7" s="241">
        <f>payesh!AC148</f>
        <v>0</v>
      </c>
      <c r="AJ7" s="241">
        <f>payesh!AD148</f>
        <v>0</v>
      </c>
      <c r="AK7" s="241">
        <f>payesh!AE148</f>
        <v>0</v>
      </c>
      <c r="AL7" s="241" t="e">
        <f>payesh!#REF!</f>
        <v>#REF!</v>
      </c>
      <c r="AM7" s="241">
        <f>payesh!AF148</f>
        <v>0</v>
      </c>
      <c r="AN7" s="241">
        <f>payesh!AG148</f>
        <v>0</v>
      </c>
      <c r="AO7" s="241">
        <f>payesh!AH148</f>
        <v>0</v>
      </c>
      <c r="AP7" s="241">
        <f>payesh!AI148</f>
        <v>0</v>
      </c>
      <c r="AQ7" s="241">
        <f>payesh!AJ148</f>
        <v>0</v>
      </c>
      <c r="AR7" s="241">
        <f>payesh!AK148</f>
        <v>0</v>
      </c>
      <c r="AS7" s="241">
        <f>payesh!AL148</f>
        <v>0</v>
      </c>
      <c r="AT7" s="241" t="e">
        <f>payesh!#REF!</f>
        <v>#REF!</v>
      </c>
      <c r="AU7" s="241">
        <f>payesh!AM148</f>
        <v>0</v>
      </c>
      <c r="AV7" s="241">
        <f>payesh!AN148</f>
        <v>0</v>
      </c>
      <c r="AW7" s="241">
        <f>payesh!AO148</f>
        <v>0</v>
      </c>
      <c r="AX7" s="241">
        <f>payesh!AP148</f>
        <v>0</v>
      </c>
      <c r="AY7" s="241">
        <f>payesh!AQ148</f>
        <v>0</v>
      </c>
      <c r="AZ7" s="241">
        <f>payesh!AR148</f>
        <v>0</v>
      </c>
      <c r="BA7" s="241">
        <f>payesh!AS148</f>
        <v>0</v>
      </c>
      <c r="BB7" s="241" t="e">
        <f>payesh!#REF!</f>
        <v>#REF!</v>
      </c>
      <c r="BC7" s="241" t="e">
        <f>payesh!#REF!</f>
        <v>#REF!</v>
      </c>
      <c r="BD7" s="241">
        <f>payesh!AT148</f>
        <v>0</v>
      </c>
      <c r="BE7" s="241">
        <f>payesh!AU148</f>
        <v>0</v>
      </c>
      <c r="BF7" s="241">
        <f>payesh!AV148</f>
        <v>0</v>
      </c>
      <c r="BG7" s="241">
        <f>payesh!AW148</f>
        <v>0</v>
      </c>
      <c r="BH7" s="241">
        <f>payesh!AX148</f>
        <v>0</v>
      </c>
      <c r="BI7" s="241">
        <f>payesh!AY148</f>
        <v>0</v>
      </c>
      <c r="BJ7" s="241">
        <f>payesh!AZ148</f>
        <v>0</v>
      </c>
      <c r="BK7" s="241">
        <f>payesh!BA148</f>
        <v>0</v>
      </c>
      <c r="BL7" s="241">
        <f>payesh!BB148</f>
        <v>0</v>
      </c>
      <c r="BM7" s="241">
        <f>payesh!BC148</f>
        <v>0</v>
      </c>
      <c r="BN7" s="241">
        <f>payesh!BD148</f>
        <v>0</v>
      </c>
      <c r="BO7" s="241">
        <f>payesh!BE148</f>
        <v>0</v>
      </c>
      <c r="BP7" s="241">
        <f>payesh!BF148</f>
        <v>0</v>
      </c>
      <c r="BQ7" s="241">
        <f>payesh!BG148</f>
        <v>0</v>
      </c>
      <c r="BR7" s="241">
        <f>payesh!BH148</f>
        <v>0</v>
      </c>
      <c r="BS7" s="241">
        <f>payesh!BI148</f>
        <v>0</v>
      </c>
      <c r="BT7" s="241">
        <f>payesh!BJ148</f>
        <v>0</v>
      </c>
      <c r="BU7" s="241">
        <f>payesh!BK148</f>
        <v>0</v>
      </c>
      <c r="BV7" s="241">
        <f>payesh!BL148</f>
        <v>0</v>
      </c>
      <c r="BW7" s="241">
        <f>payesh!BM148</f>
        <v>0</v>
      </c>
      <c r="BX7" s="241">
        <f>payesh!BN148</f>
        <v>0</v>
      </c>
      <c r="BY7" s="241">
        <f>payesh!BO148</f>
        <v>0</v>
      </c>
      <c r="BZ7" s="241">
        <f>payesh!BP148</f>
        <v>0</v>
      </c>
      <c r="CA7" s="241">
        <f>payesh!BQ148</f>
        <v>0</v>
      </c>
      <c r="CB7" s="241">
        <f>payesh!BR148</f>
        <v>0</v>
      </c>
      <c r="CC7" s="241">
        <f>payesh!BS148</f>
        <v>0</v>
      </c>
      <c r="CD7" s="241">
        <f>payesh!BT148</f>
        <v>0</v>
      </c>
      <c r="CE7" s="241">
        <f>payesh!BU148</f>
        <v>0</v>
      </c>
      <c r="CF7" s="262">
        <f>COUNTIF(D7:CE7,"پ9")</f>
        <v>0</v>
      </c>
      <c r="CG7" s="242" t="e">
        <f>Pardakhti!N7</f>
        <v>#REF!</v>
      </c>
      <c r="CH7" s="243" t="e">
        <f>Pardakhti!O7</f>
        <v>#REF!</v>
      </c>
      <c r="CI7" s="243" t="e">
        <f>Pardakhti!P7</f>
        <v>#REF!</v>
      </c>
      <c r="CJ7" s="260" t="e">
        <f>Pardakhti!Q7</f>
        <v>#REF!</v>
      </c>
      <c r="CK7" s="268" t="e">
        <f t="shared" ref="CK7:CK11" si="0">SUM(CG7:CJ7)</f>
        <v>#REF!</v>
      </c>
      <c r="CL7" s="274">
        <f>COUNTIF(J7:CE7,"پ9")</f>
        <v>0</v>
      </c>
      <c r="CM7" s="244" t="e">
        <f>Pardakhti!X7</f>
        <v>#REF!</v>
      </c>
      <c r="CN7" s="245" t="e">
        <f>Pardakhti!Y7</f>
        <v>#REF!</v>
      </c>
      <c r="CO7" s="258" t="e">
        <f t="shared" ref="CO7:CO11" si="1">SUM(CM7:CN7)</f>
        <v>#REF!</v>
      </c>
    </row>
    <row r="8" spans="2:93" ht="57" x14ac:dyDescent="0.4">
      <c r="B8" s="238">
        <v>3</v>
      </c>
      <c r="C8" s="239" t="s">
        <v>270</v>
      </c>
      <c r="D8" s="240">
        <f>payesh!E149</f>
        <v>0</v>
      </c>
      <c r="E8" s="241">
        <f>payesh!F149</f>
        <v>0</v>
      </c>
      <c r="F8" s="241" t="e">
        <f>payesh!#REF!</f>
        <v>#REF!</v>
      </c>
      <c r="G8" s="241">
        <f>payesh!G149</f>
        <v>0</v>
      </c>
      <c r="H8" s="241">
        <f>payesh!H149</f>
        <v>0</v>
      </c>
      <c r="I8" s="241">
        <f>payesh!I149</f>
        <v>0</v>
      </c>
      <c r="J8" s="241" t="e">
        <f>payesh!#REF!</f>
        <v>#REF!</v>
      </c>
      <c r="K8" s="241">
        <f>payesh!J149</f>
        <v>0</v>
      </c>
      <c r="L8" s="241">
        <f>payesh!K149</f>
        <v>0</v>
      </c>
      <c r="M8" s="241">
        <f>payesh!L149</f>
        <v>0</v>
      </c>
      <c r="N8" s="241">
        <f>payesh!M149</f>
        <v>0</v>
      </c>
      <c r="O8" s="241" t="e">
        <f>payesh!#REF!</f>
        <v>#REF!</v>
      </c>
      <c r="P8" s="241">
        <f>payesh!N149</f>
        <v>0</v>
      </c>
      <c r="Q8" s="241">
        <f>payesh!O149</f>
        <v>0</v>
      </c>
      <c r="R8" s="241">
        <f>payesh!P149</f>
        <v>0</v>
      </c>
      <c r="S8" s="241">
        <f>payesh!Q149</f>
        <v>0</v>
      </c>
      <c r="T8" s="241" t="e">
        <f>payesh!#REF!</f>
        <v>#REF!</v>
      </c>
      <c r="U8" s="241" t="e">
        <f>payesh!#REF!</f>
        <v>#REF!</v>
      </c>
      <c r="V8" s="241">
        <f>payesh!R149</f>
        <v>0</v>
      </c>
      <c r="W8" s="241">
        <f>payesh!S149</f>
        <v>0</v>
      </c>
      <c r="X8" s="241">
        <f>payesh!T149</f>
        <v>0</v>
      </c>
      <c r="Y8" s="241" t="e">
        <f>payesh!#REF!</f>
        <v>#REF!</v>
      </c>
      <c r="Z8" s="241">
        <f>payesh!U149</f>
        <v>0</v>
      </c>
      <c r="AA8" s="241">
        <f>payesh!V149</f>
        <v>0</v>
      </c>
      <c r="AB8" s="241">
        <f>payesh!W149</f>
        <v>0</v>
      </c>
      <c r="AC8" s="241">
        <f>payesh!X149</f>
        <v>0</v>
      </c>
      <c r="AD8" s="241">
        <f>payesh!Y149</f>
        <v>0</v>
      </c>
      <c r="AE8" s="241" t="e">
        <f>payesh!#REF!</f>
        <v>#REF!</v>
      </c>
      <c r="AF8" s="241">
        <f>payesh!Z149</f>
        <v>0</v>
      </c>
      <c r="AG8" s="241">
        <f>payesh!AA149</f>
        <v>0</v>
      </c>
      <c r="AH8" s="241">
        <f>payesh!AB149</f>
        <v>0</v>
      </c>
      <c r="AI8" s="241">
        <f>payesh!AC149</f>
        <v>0</v>
      </c>
      <c r="AJ8" s="241">
        <f>payesh!AD149</f>
        <v>0</v>
      </c>
      <c r="AK8" s="241">
        <f>payesh!AE149</f>
        <v>0</v>
      </c>
      <c r="AL8" s="241" t="e">
        <f>payesh!#REF!</f>
        <v>#REF!</v>
      </c>
      <c r="AM8" s="241">
        <f>payesh!AF149</f>
        <v>0</v>
      </c>
      <c r="AN8" s="241">
        <f>payesh!AG149</f>
        <v>0</v>
      </c>
      <c r="AO8" s="241">
        <f>payesh!AH149</f>
        <v>0</v>
      </c>
      <c r="AP8" s="241">
        <f>payesh!AI149</f>
        <v>0</v>
      </c>
      <c r="AQ8" s="241">
        <f>payesh!AJ149</f>
        <v>0</v>
      </c>
      <c r="AR8" s="241">
        <f>payesh!AK149</f>
        <v>0</v>
      </c>
      <c r="AS8" s="241">
        <f>payesh!AL149</f>
        <v>0</v>
      </c>
      <c r="AT8" s="241" t="e">
        <f>payesh!#REF!</f>
        <v>#REF!</v>
      </c>
      <c r="AU8" s="241">
        <f>payesh!AM149</f>
        <v>0</v>
      </c>
      <c r="AV8" s="241">
        <f>payesh!AN149</f>
        <v>0</v>
      </c>
      <c r="AW8" s="241">
        <f>payesh!AO149</f>
        <v>0</v>
      </c>
      <c r="AX8" s="241">
        <f>payesh!AP149</f>
        <v>0</v>
      </c>
      <c r="AY8" s="241">
        <f>payesh!AQ149</f>
        <v>0</v>
      </c>
      <c r="AZ8" s="241">
        <f>payesh!AR149</f>
        <v>0</v>
      </c>
      <c r="BA8" s="241">
        <f>payesh!AS149</f>
        <v>0</v>
      </c>
      <c r="BB8" s="241" t="e">
        <f>payesh!#REF!</f>
        <v>#REF!</v>
      </c>
      <c r="BC8" s="241" t="e">
        <f>payesh!#REF!</f>
        <v>#REF!</v>
      </c>
      <c r="BD8" s="241">
        <f>payesh!AT149</f>
        <v>0</v>
      </c>
      <c r="BE8" s="241">
        <f>payesh!AU149</f>
        <v>0</v>
      </c>
      <c r="BF8" s="241">
        <f>payesh!AV149</f>
        <v>0</v>
      </c>
      <c r="BG8" s="241">
        <f>payesh!AW149</f>
        <v>0</v>
      </c>
      <c r="BH8" s="241">
        <f>payesh!AX149</f>
        <v>0</v>
      </c>
      <c r="BI8" s="241">
        <f>payesh!AY149</f>
        <v>0</v>
      </c>
      <c r="BJ8" s="241">
        <f>payesh!AZ149</f>
        <v>0</v>
      </c>
      <c r="BK8" s="241">
        <f>payesh!BA149</f>
        <v>0</v>
      </c>
      <c r="BL8" s="241">
        <f>payesh!BB149</f>
        <v>0</v>
      </c>
      <c r="BM8" s="241">
        <f>payesh!BC149</f>
        <v>0</v>
      </c>
      <c r="BN8" s="241">
        <f>payesh!BD149</f>
        <v>0</v>
      </c>
      <c r="BO8" s="241">
        <f>payesh!BE149</f>
        <v>0</v>
      </c>
      <c r="BP8" s="241">
        <f>payesh!BF149</f>
        <v>0</v>
      </c>
      <c r="BQ8" s="241">
        <f>payesh!BG149</f>
        <v>0</v>
      </c>
      <c r="BR8" s="241">
        <f>payesh!BH149</f>
        <v>0</v>
      </c>
      <c r="BS8" s="241">
        <f>payesh!BI149</f>
        <v>0</v>
      </c>
      <c r="BT8" s="241">
        <f>payesh!BJ149</f>
        <v>0</v>
      </c>
      <c r="BU8" s="241">
        <f>payesh!BK149</f>
        <v>0</v>
      </c>
      <c r="BV8" s="241">
        <f>payesh!BL149</f>
        <v>0</v>
      </c>
      <c r="BW8" s="241">
        <f>payesh!BM149</f>
        <v>0</v>
      </c>
      <c r="BX8" s="241">
        <f>payesh!BN149</f>
        <v>0</v>
      </c>
      <c r="BY8" s="241">
        <f>payesh!BO149</f>
        <v>0</v>
      </c>
      <c r="BZ8" s="241">
        <f>payesh!BP149</f>
        <v>0</v>
      </c>
      <c r="CA8" s="241">
        <f>payesh!BQ149</f>
        <v>0</v>
      </c>
      <c r="CB8" s="241">
        <f>payesh!BR149</f>
        <v>0</v>
      </c>
      <c r="CC8" s="241">
        <f>payesh!BS149</f>
        <v>0</v>
      </c>
      <c r="CD8" s="241">
        <f>payesh!BT149</f>
        <v>0</v>
      </c>
      <c r="CE8" s="241">
        <f>payesh!BU149</f>
        <v>0</v>
      </c>
      <c r="CF8" s="262">
        <f>COUNTIF(D8:CE8,"ت1")</f>
        <v>0</v>
      </c>
      <c r="CG8" s="242" t="e">
        <f>Pardakhti!N8</f>
        <v>#REF!</v>
      </c>
      <c r="CH8" s="243" t="e">
        <f>Pardakhti!O8</f>
        <v>#REF!</v>
      </c>
      <c r="CI8" s="243" t="e">
        <f>Pardakhti!P8</f>
        <v>#REF!</v>
      </c>
      <c r="CJ8" s="260" t="e">
        <f>Pardakhti!Q8</f>
        <v>#REF!</v>
      </c>
      <c r="CK8" s="268" t="e">
        <f t="shared" si="0"/>
        <v>#REF!</v>
      </c>
      <c r="CL8" s="274">
        <f>COUNTIF(J8:CE8,"ت1")</f>
        <v>0</v>
      </c>
      <c r="CM8" s="244" t="e">
        <f>Pardakhti!X8</f>
        <v>#REF!</v>
      </c>
      <c r="CN8" s="245" t="e">
        <f>Pardakhti!Y8</f>
        <v>#REF!</v>
      </c>
      <c r="CO8" s="258" t="e">
        <f t="shared" si="1"/>
        <v>#REF!</v>
      </c>
    </row>
    <row r="9" spans="2:93" ht="42.75" x14ac:dyDescent="0.4">
      <c r="B9" s="238">
        <v>4</v>
      </c>
      <c r="C9" s="239" t="s">
        <v>272</v>
      </c>
      <c r="D9" s="240">
        <f>payesh!E150</f>
        <v>0</v>
      </c>
      <c r="E9" s="241">
        <f>payesh!F150</f>
        <v>0</v>
      </c>
      <c r="F9" s="241" t="e">
        <f>payesh!#REF!</f>
        <v>#REF!</v>
      </c>
      <c r="G9" s="241">
        <f>payesh!G150</f>
        <v>0</v>
      </c>
      <c r="H9" s="241">
        <f>payesh!H150</f>
        <v>0</v>
      </c>
      <c r="I9" s="241">
        <f>payesh!I150</f>
        <v>0</v>
      </c>
      <c r="J9" s="241" t="e">
        <f>payesh!#REF!</f>
        <v>#REF!</v>
      </c>
      <c r="K9" s="241">
        <f>payesh!J150</f>
        <v>0</v>
      </c>
      <c r="L9" s="241">
        <f>payesh!K150</f>
        <v>0</v>
      </c>
      <c r="M9" s="241">
        <f>payesh!L150</f>
        <v>0</v>
      </c>
      <c r="N9" s="241">
        <f>payesh!M150</f>
        <v>0</v>
      </c>
      <c r="O9" s="241" t="e">
        <f>payesh!#REF!</f>
        <v>#REF!</v>
      </c>
      <c r="P9" s="241">
        <f>payesh!N150</f>
        <v>0</v>
      </c>
      <c r="Q9" s="241">
        <f>payesh!O150</f>
        <v>0</v>
      </c>
      <c r="R9" s="241">
        <f>payesh!P150</f>
        <v>0</v>
      </c>
      <c r="S9" s="241">
        <f>payesh!Q150</f>
        <v>0</v>
      </c>
      <c r="T9" s="241" t="e">
        <f>payesh!#REF!</f>
        <v>#REF!</v>
      </c>
      <c r="U9" s="241" t="e">
        <f>payesh!#REF!</f>
        <v>#REF!</v>
      </c>
      <c r="V9" s="241">
        <f>payesh!R150</f>
        <v>0</v>
      </c>
      <c r="W9" s="241">
        <f>payesh!S150</f>
        <v>0</v>
      </c>
      <c r="X9" s="241">
        <f>payesh!T150</f>
        <v>0</v>
      </c>
      <c r="Y9" s="241" t="e">
        <f>payesh!#REF!</f>
        <v>#REF!</v>
      </c>
      <c r="Z9" s="241">
        <f>payesh!U150</f>
        <v>0</v>
      </c>
      <c r="AA9" s="241">
        <f>payesh!V150</f>
        <v>0</v>
      </c>
      <c r="AB9" s="241">
        <f>payesh!W150</f>
        <v>0</v>
      </c>
      <c r="AC9" s="241">
        <f>payesh!X150</f>
        <v>0</v>
      </c>
      <c r="AD9" s="241">
        <f>payesh!Y150</f>
        <v>0</v>
      </c>
      <c r="AE9" s="241" t="e">
        <f>payesh!#REF!</f>
        <v>#REF!</v>
      </c>
      <c r="AF9" s="241">
        <f>payesh!Z150</f>
        <v>0</v>
      </c>
      <c r="AG9" s="241">
        <f>payesh!AA150</f>
        <v>0</v>
      </c>
      <c r="AH9" s="241">
        <f>payesh!AB150</f>
        <v>0</v>
      </c>
      <c r="AI9" s="241">
        <f>payesh!AC150</f>
        <v>0</v>
      </c>
      <c r="AJ9" s="241">
        <f>payesh!AD150</f>
        <v>0</v>
      </c>
      <c r="AK9" s="241">
        <f>payesh!AE150</f>
        <v>0</v>
      </c>
      <c r="AL9" s="241" t="e">
        <f>payesh!#REF!</f>
        <v>#REF!</v>
      </c>
      <c r="AM9" s="241">
        <f>payesh!AF150</f>
        <v>0</v>
      </c>
      <c r="AN9" s="241">
        <f>payesh!AG150</f>
        <v>0</v>
      </c>
      <c r="AO9" s="241">
        <f>payesh!AH150</f>
        <v>0</v>
      </c>
      <c r="AP9" s="241">
        <f>payesh!AI150</f>
        <v>0</v>
      </c>
      <c r="AQ9" s="241">
        <f>payesh!AJ150</f>
        <v>0</v>
      </c>
      <c r="AR9" s="241">
        <f>payesh!AK150</f>
        <v>0</v>
      </c>
      <c r="AS9" s="241">
        <f>payesh!AL150</f>
        <v>0</v>
      </c>
      <c r="AT9" s="241" t="e">
        <f>payesh!#REF!</f>
        <v>#REF!</v>
      </c>
      <c r="AU9" s="241">
        <f>payesh!AM150</f>
        <v>0</v>
      </c>
      <c r="AV9" s="241">
        <f>payesh!AN150</f>
        <v>0</v>
      </c>
      <c r="AW9" s="241">
        <f>payesh!AO150</f>
        <v>0</v>
      </c>
      <c r="AX9" s="241">
        <f>payesh!AP150</f>
        <v>0</v>
      </c>
      <c r="AY9" s="241">
        <f>payesh!AQ150</f>
        <v>0</v>
      </c>
      <c r="AZ9" s="241">
        <f>payesh!AR150</f>
        <v>0</v>
      </c>
      <c r="BA9" s="241">
        <f>payesh!AS150</f>
        <v>0</v>
      </c>
      <c r="BB9" s="241" t="e">
        <f>payesh!#REF!</f>
        <v>#REF!</v>
      </c>
      <c r="BC9" s="241" t="e">
        <f>payesh!#REF!</f>
        <v>#REF!</v>
      </c>
      <c r="BD9" s="241">
        <f>payesh!AT150</f>
        <v>0</v>
      </c>
      <c r="BE9" s="241">
        <f>payesh!AU150</f>
        <v>0</v>
      </c>
      <c r="BF9" s="241">
        <f>payesh!AV150</f>
        <v>0</v>
      </c>
      <c r="BG9" s="241">
        <f>payesh!AW150</f>
        <v>0</v>
      </c>
      <c r="BH9" s="241">
        <f>payesh!AX150</f>
        <v>0</v>
      </c>
      <c r="BI9" s="241">
        <f>payesh!AY150</f>
        <v>0</v>
      </c>
      <c r="BJ9" s="241">
        <f>payesh!AZ150</f>
        <v>0</v>
      </c>
      <c r="BK9" s="241">
        <f>payesh!BA150</f>
        <v>0</v>
      </c>
      <c r="BL9" s="241">
        <f>payesh!BB150</f>
        <v>0</v>
      </c>
      <c r="BM9" s="241">
        <f>payesh!BC150</f>
        <v>0</v>
      </c>
      <c r="BN9" s="241">
        <f>payesh!BD150</f>
        <v>0</v>
      </c>
      <c r="BO9" s="241">
        <f>payesh!BE150</f>
        <v>0</v>
      </c>
      <c r="BP9" s="241">
        <f>payesh!BF150</f>
        <v>0</v>
      </c>
      <c r="BQ9" s="241">
        <f>payesh!BG150</f>
        <v>0</v>
      </c>
      <c r="BR9" s="241">
        <f>payesh!BH150</f>
        <v>0</v>
      </c>
      <c r="BS9" s="241">
        <f>payesh!BI150</f>
        <v>0</v>
      </c>
      <c r="BT9" s="241">
        <f>payesh!BJ150</f>
        <v>0</v>
      </c>
      <c r="BU9" s="241">
        <f>payesh!BK150</f>
        <v>0</v>
      </c>
      <c r="BV9" s="241">
        <f>payesh!BL150</f>
        <v>0</v>
      </c>
      <c r="BW9" s="241">
        <f>payesh!BM150</f>
        <v>0</v>
      </c>
      <c r="BX9" s="241">
        <f>payesh!BN150</f>
        <v>0</v>
      </c>
      <c r="BY9" s="241">
        <f>payesh!BO150</f>
        <v>0</v>
      </c>
      <c r="BZ9" s="241">
        <f>payesh!BP150</f>
        <v>0</v>
      </c>
      <c r="CA9" s="241">
        <f>payesh!BQ150</f>
        <v>0</v>
      </c>
      <c r="CB9" s="241">
        <f>payesh!BR150</f>
        <v>0</v>
      </c>
      <c r="CC9" s="241">
        <f>payesh!BS150</f>
        <v>0</v>
      </c>
      <c r="CD9" s="241">
        <f>payesh!BT150</f>
        <v>0</v>
      </c>
      <c r="CE9" s="241">
        <f>payesh!BU150</f>
        <v>0</v>
      </c>
      <c r="CF9" s="262">
        <f>COUNTIF(D9:CE9,"ت7")</f>
        <v>0</v>
      </c>
      <c r="CG9" s="242" t="e">
        <f>Pardakhti!N9</f>
        <v>#REF!</v>
      </c>
      <c r="CH9" s="243" t="e">
        <f>Pardakhti!O9</f>
        <v>#REF!</v>
      </c>
      <c r="CI9" s="243" t="e">
        <f>Pardakhti!P9</f>
        <v>#REF!</v>
      </c>
      <c r="CJ9" s="260" t="e">
        <f>Pardakhti!Q9</f>
        <v>#REF!</v>
      </c>
      <c r="CK9" s="268" t="e">
        <f t="shared" si="0"/>
        <v>#REF!</v>
      </c>
      <c r="CL9" s="274">
        <f>COUNTIF(J9:CE9,"ت7")</f>
        <v>0</v>
      </c>
      <c r="CM9" s="244" t="e">
        <f>Pardakhti!X9</f>
        <v>#REF!</v>
      </c>
      <c r="CN9" s="245" t="e">
        <f>Pardakhti!Y9</f>
        <v>#REF!</v>
      </c>
      <c r="CO9" s="258" t="e">
        <f t="shared" si="1"/>
        <v>#REF!</v>
      </c>
    </row>
    <row r="10" spans="2:93" ht="28.5" x14ac:dyDescent="0.4">
      <c r="B10" s="238">
        <v>5</v>
      </c>
      <c r="C10" s="239" t="s">
        <v>274</v>
      </c>
      <c r="D10" s="240">
        <f>payesh!E151</f>
        <v>0</v>
      </c>
      <c r="E10" s="241">
        <f>payesh!F151</f>
        <v>0</v>
      </c>
      <c r="F10" s="241" t="e">
        <f>payesh!#REF!</f>
        <v>#REF!</v>
      </c>
      <c r="G10" s="241">
        <f>payesh!G151</f>
        <v>0</v>
      </c>
      <c r="H10" s="241">
        <f>payesh!H151</f>
        <v>0</v>
      </c>
      <c r="I10" s="241">
        <f>payesh!I151</f>
        <v>0</v>
      </c>
      <c r="J10" s="241" t="e">
        <f>payesh!#REF!</f>
        <v>#REF!</v>
      </c>
      <c r="K10" s="241">
        <f>payesh!J151</f>
        <v>0</v>
      </c>
      <c r="L10" s="241">
        <f>payesh!K151</f>
        <v>0</v>
      </c>
      <c r="M10" s="241">
        <f>payesh!L151</f>
        <v>0</v>
      </c>
      <c r="N10" s="241">
        <f>payesh!M151</f>
        <v>0</v>
      </c>
      <c r="O10" s="241" t="e">
        <f>payesh!#REF!</f>
        <v>#REF!</v>
      </c>
      <c r="P10" s="241">
        <f>payesh!N151</f>
        <v>0</v>
      </c>
      <c r="Q10" s="241">
        <f>payesh!O151</f>
        <v>0</v>
      </c>
      <c r="R10" s="241">
        <f>payesh!P151</f>
        <v>0</v>
      </c>
      <c r="S10" s="241">
        <f>payesh!Q151</f>
        <v>0</v>
      </c>
      <c r="T10" s="241" t="e">
        <f>payesh!#REF!</f>
        <v>#REF!</v>
      </c>
      <c r="U10" s="241" t="e">
        <f>payesh!#REF!</f>
        <v>#REF!</v>
      </c>
      <c r="V10" s="241">
        <f>payesh!R151</f>
        <v>0</v>
      </c>
      <c r="W10" s="241">
        <f>payesh!S151</f>
        <v>0</v>
      </c>
      <c r="X10" s="241">
        <f>payesh!T151</f>
        <v>0</v>
      </c>
      <c r="Y10" s="241" t="e">
        <f>payesh!#REF!</f>
        <v>#REF!</v>
      </c>
      <c r="Z10" s="241">
        <f>payesh!U151</f>
        <v>0</v>
      </c>
      <c r="AA10" s="241">
        <f>payesh!V151</f>
        <v>0</v>
      </c>
      <c r="AB10" s="241">
        <f>payesh!W151</f>
        <v>0</v>
      </c>
      <c r="AC10" s="241">
        <f>payesh!X151</f>
        <v>0</v>
      </c>
      <c r="AD10" s="241">
        <f>payesh!Y151</f>
        <v>0</v>
      </c>
      <c r="AE10" s="241" t="e">
        <f>payesh!#REF!</f>
        <v>#REF!</v>
      </c>
      <c r="AF10" s="241">
        <f>payesh!Z151</f>
        <v>0</v>
      </c>
      <c r="AG10" s="241">
        <f>payesh!AA151</f>
        <v>0</v>
      </c>
      <c r="AH10" s="241">
        <f>payesh!AB151</f>
        <v>0</v>
      </c>
      <c r="AI10" s="241">
        <f>payesh!AC151</f>
        <v>0</v>
      </c>
      <c r="AJ10" s="241">
        <f>payesh!AD151</f>
        <v>0</v>
      </c>
      <c r="AK10" s="241">
        <f>payesh!AE151</f>
        <v>0</v>
      </c>
      <c r="AL10" s="241" t="e">
        <f>payesh!#REF!</f>
        <v>#REF!</v>
      </c>
      <c r="AM10" s="241">
        <f>payesh!AF151</f>
        <v>0</v>
      </c>
      <c r="AN10" s="241">
        <f>payesh!AG151</f>
        <v>0</v>
      </c>
      <c r="AO10" s="241">
        <f>payesh!AH151</f>
        <v>0</v>
      </c>
      <c r="AP10" s="241">
        <f>payesh!AI151</f>
        <v>0</v>
      </c>
      <c r="AQ10" s="241">
        <f>payesh!AJ151</f>
        <v>0</v>
      </c>
      <c r="AR10" s="241">
        <f>payesh!AK151</f>
        <v>0</v>
      </c>
      <c r="AS10" s="241">
        <f>payesh!AL151</f>
        <v>0</v>
      </c>
      <c r="AT10" s="241" t="e">
        <f>payesh!#REF!</f>
        <v>#REF!</v>
      </c>
      <c r="AU10" s="241">
        <f>payesh!AM151</f>
        <v>0</v>
      </c>
      <c r="AV10" s="241">
        <f>payesh!AN151</f>
        <v>0</v>
      </c>
      <c r="AW10" s="241">
        <f>payesh!AO151</f>
        <v>0</v>
      </c>
      <c r="AX10" s="241">
        <f>payesh!AP151</f>
        <v>0</v>
      </c>
      <c r="AY10" s="241">
        <f>payesh!AQ151</f>
        <v>0</v>
      </c>
      <c r="AZ10" s="241">
        <f>payesh!AR151</f>
        <v>0</v>
      </c>
      <c r="BA10" s="241">
        <f>payesh!AS151</f>
        <v>0</v>
      </c>
      <c r="BB10" s="241" t="e">
        <f>payesh!#REF!</f>
        <v>#REF!</v>
      </c>
      <c r="BC10" s="241" t="e">
        <f>payesh!#REF!</f>
        <v>#REF!</v>
      </c>
      <c r="BD10" s="241">
        <f>payesh!AT151</f>
        <v>0</v>
      </c>
      <c r="BE10" s="241">
        <f>payesh!AU151</f>
        <v>0</v>
      </c>
      <c r="BF10" s="241">
        <f>payesh!AV151</f>
        <v>0</v>
      </c>
      <c r="BG10" s="241">
        <f>payesh!AW151</f>
        <v>0</v>
      </c>
      <c r="BH10" s="241">
        <f>payesh!AX151</f>
        <v>0</v>
      </c>
      <c r="BI10" s="241">
        <f>payesh!AY151</f>
        <v>0</v>
      </c>
      <c r="BJ10" s="241">
        <f>payesh!AZ151</f>
        <v>0</v>
      </c>
      <c r="BK10" s="241">
        <f>payesh!BA151</f>
        <v>0</v>
      </c>
      <c r="BL10" s="241">
        <f>payesh!BB151</f>
        <v>0</v>
      </c>
      <c r="BM10" s="241">
        <f>payesh!BC151</f>
        <v>0</v>
      </c>
      <c r="BN10" s="241">
        <f>payesh!BD151</f>
        <v>0</v>
      </c>
      <c r="BO10" s="241">
        <f>payesh!BE151</f>
        <v>0</v>
      </c>
      <c r="BP10" s="241">
        <f>payesh!BF151</f>
        <v>0</v>
      </c>
      <c r="BQ10" s="241">
        <f>payesh!BG151</f>
        <v>0</v>
      </c>
      <c r="BR10" s="241">
        <f>payesh!BH151</f>
        <v>0</v>
      </c>
      <c r="BS10" s="241">
        <f>payesh!BI151</f>
        <v>0</v>
      </c>
      <c r="BT10" s="241">
        <f>payesh!BJ151</f>
        <v>0</v>
      </c>
      <c r="BU10" s="241">
        <f>payesh!BK151</f>
        <v>0</v>
      </c>
      <c r="BV10" s="241">
        <f>payesh!BL151</f>
        <v>0</v>
      </c>
      <c r="BW10" s="241">
        <f>payesh!BM151</f>
        <v>0</v>
      </c>
      <c r="BX10" s="241">
        <f>payesh!BN151</f>
        <v>0</v>
      </c>
      <c r="BY10" s="241">
        <f>payesh!BO151</f>
        <v>0</v>
      </c>
      <c r="BZ10" s="241">
        <f>payesh!BP151</f>
        <v>0</v>
      </c>
      <c r="CA10" s="241">
        <f>payesh!BQ151</f>
        <v>0</v>
      </c>
      <c r="CB10" s="241">
        <f>payesh!BR151</f>
        <v>0</v>
      </c>
      <c r="CC10" s="241">
        <f>payesh!BS151</f>
        <v>0</v>
      </c>
      <c r="CD10" s="241">
        <f>payesh!BT151</f>
        <v>0</v>
      </c>
      <c r="CE10" s="241">
        <f>payesh!BU151</f>
        <v>0</v>
      </c>
      <c r="CF10" s="262">
        <f>COUNTIF(D10:CE10,"ت9")</f>
        <v>0</v>
      </c>
      <c r="CG10" s="242" t="e">
        <f>Pardakhti!N10</f>
        <v>#REF!</v>
      </c>
      <c r="CH10" s="243" t="e">
        <f>Pardakhti!O10</f>
        <v>#REF!</v>
      </c>
      <c r="CI10" s="243" t="e">
        <f>Pardakhti!P10</f>
        <v>#REF!</v>
      </c>
      <c r="CJ10" s="260" t="e">
        <f>Pardakhti!Q10</f>
        <v>#REF!</v>
      </c>
      <c r="CK10" s="268" t="e">
        <f t="shared" si="0"/>
        <v>#REF!</v>
      </c>
      <c r="CL10" s="274">
        <f>COUNTIF(J10:CE10,"ت9")</f>
        <v>0</v>
      </c>
      <c r="CM10" s="244" t="e">
        <f>Pardakhti!X10</f>
        <v>#REF!</v>
      </c>
      <c r="CN10" s="245" t="e">
        <f>Pardakhti!Y10</f>
        <v>#REF!</v>
      </c>
      <c r="CO10" s="258" t="e">
        <f t="shared" si="1"/>
        <v>#REF!</v>
      </c>
    </row>
    <row r="11" spans="2:93" ht="43.5" thickBot="1" x14ac:dyDescent="0.45">
      <c r="B11" s="246">
        <v>6</v>
      </c>
      <c r="C11" s="247" t="s">
        <v>429</v>
      </c>
      <c r="D11" s="248">
        <f>payesh!E152</f>
        <v>0</v>
      </c>
      <c r="E11" s="249">
        <f>payesh!F152</f>
        <v>0</v>
      </c>
      <c r="F11" s="249" t="e">
        <f>payesh!#REF!</f>
        <v>#REF!</v>
      </c>
      <c r="G11" s="249">
        <f>payesh!G152</f>
        <v>0</v>
      </c>
      <c r="H11" s="249">
        <f>payesh!H152</f>
        <v>0</v>
      </c>
      <c r="I11" s="249">
        <f>payesh!I152</f>
        <v>0</v>
      </c>
      <c r="J11" s="249" t="e">
        <f>payesh!#REF!</f>
        <v>#REF!</v>
      </c>
      <c r="K11" s="249">
        <f>payesh!J152</f>
        <v>0</v>
      </c>
      <c r="L11" s="249">
        <f>payesh!K152</f>
        <v>0</v>
      </c>
      <c r="M11" s="249">
        <f>payesh!L152</f>
        <v>0</v>
      </c>
      <c r="N11" s="249">
        <f>payesh!M152</f>
        <v>0</v>
      </c>
      <c r="O11" s="249" t="e">
        <f>payesh!#REF!</f>
        <v>#REF!</v>
      </c>
      <c r="P11" s="249">
        <f>payesh!N152</f>
        <v>0</v>
      </c>
      <c r="Q11" s="249">
        <f>payesh!O152</f>
        <v>0</v>
      </c>
      <c r="R11" s="249">
        <f>payesh!P152</f>
        <v>0</v>
      </c>
      <c r="S11" s="249">
        <f>payesh!Q152</f>
        <v>0</v>
      </c>
      <c r="T11" s="249" t="e">
        <f>payesh!#REF!</f>
        <v>#REF!</v>
      </c>
      <c r="U11" s="249" t="e">
        <f>payesh!#REF!</f>
        <v>#REF!</v>
      </c>
      <c r="V11" s="249">
        <f>payesh!R152</f>
        <v>0</v>
      </c>
      <c r="W11" s="249">
        <f>payesh!S152</f>
        <v>0</v>
      </c>
      <c r="X11" s="249">
        <f>payesh!T152</f>
        <v>0</v>
      </c>
      <c r="Y11" s="249" t="e">
        <f>payesh!#REF!</f>
        <v>#REF!</v>
      </c>
      <c r="Z11" s="249">
        <f>payesh!U152</f>
        <v>0</v>
      </c>
      <c r="AA11" s="249">
        <f>payesh!V152</f>
        <v>0</v>
      </c>
      <c r="AB11" s="249">
        <f>payesh!W152</f>
        <v>0</v>
      </c>
      <c r="AC11" s="249">
        <f>payesh!X152</f>
        <v>0</v>
      </c>
      <c r="AD11" s="249">
        <f>payesh!Y152</f>
        <v>0</v>
      </c>
      <c r="AE11" s="249" t="e">
        <f>payesh!#REF!</f>
        <v>#REF!</v>
      </c>
      <c r="AF11" s="249">
        <f>payesh!Z152</f>
        <v>0</v>
      </c>
      <c r="AG11" s="249">
        <f>payesh!AA152</f>
        <v>0</v>
      </c>
      <c r="AH11" s="249">
        <f>payesh!AB152</f>
        <v>0</v>
      </c>
      <c r="AI11" s="249">
        <f>payesh!AC152</f>
        <v>0</v>
      </c>
      <c r="AJ11" s="249">
        <f>payesh!AD152</f>
        <v>0</v>
      </c>
      <c r="AK11" s="249">
        <f>payesh!AE152</f>
        <v>0</v>
      </c>
      <c r="AL11" s="249" t="e">
        <f>payesh!#REF!</f>
        <v>#REF!</v>
      </c>
      <c r="AM11" s="249">
        <f>payesh!AF152</f>
        <v>0</v>
      </c>
      <c r="AN11" s="249">
        <f>payesh!AG152</f>
        <v>0</v>
      </c>
      <c r="AO11" s="249">
        <f>payesh!AH152</f>
        <v>0</v>
      </c>
      <c r="AP11" s="249">
        <f>payesh!AI152</f>
        <v>0</v>
      </c>
      <c r="AQ11" s="249">
        <f>payesh!AJ152</f>
        <v>0</v>
      </c>
      <c r="AR11" s="249">
        <f>payesh!AK152</f>
        <v>0</v>
      </c>
      <c r="AS11" s="249">
        <f>payesh!AL152</f>
        <v>0</v>
      </c>
      <c r="AT11" s="249" t="e">
        <f>payesh!#REF!</f>
        <v>#REF!</v>
      </c>
      <c r="AU11" s="249">
        <f>payesh!AM152</f>
        <v>0</v>
      </c>
      <c r="AV11" s="249">
        <f>payesh!AN152</f>
        <v>0</v>
      </c>
      <c r="AW11" s="249">
        <f>payesh!AO152</f>
        <v>0</v>
      </c>
      <c r="AX11" s="249">
        <f>payesh!AP152</f>
        <v>0</v>
      </c>
      <c r="AY11" s="249">
        <f>payesh!AQ152</f>
        <v>0</v>
      </c>
      <c r="AZ11" s="249">
        <f>payesh!AR152</f>
        <v>0</v>
      </c>
      <c r="BA11" s="249">
        <f>payesh!AS152</f>
        <v>0</v>
      </c>
      <c r="BB11" s="249" t="e">
        <f>payesh!#REF!</f>
        <v>#REF!</v>
      </c>
      <c r="BC11" s="249" t="e">
        <f>payesh!#REF!</f>
        <v>#REF!</v>
      </c>
      <c r="BD11" s="249">
        <f>payesh!AT152</f>
        <v>0</v>
      </c>
      <c r="BE11" s="249">
        <f>payesh!AU152</f>
        <v>0</v>
      </c>
      <c r="BF11" s="249">
        <f>payesh!AV152</f>
        <v>0</v>
      </c>
      <c r="BG11" s="249">
        <f>payesh!AW152</f>
        <v>0</v>
      </c>
      <c r="BH11" s="249">
        <f>payesh!AX152</f>
        <v>0</v>
      </c>
      <c r="BI11" s="249">
        <f>payesh!AY152</f>
        <v>0</v>
      </c>
      <c r="BJ11" s="249">
        <f>payesh!AZ152</f>
        <v>0</v>
      </c>
      <c r="BK11" s="249">
        <f>payesh!BA152</f>
        <v>0</v>
      </c>
      <c r="BL11" s="249">
        <f>payesh!BB152</f>
        <v>0</v>
      </c>
      <c r="BM11" s="249">
        <f>payesh!BC152</f>
        <v>0</v>
      </c>
      <c r="BN11" s="249">
        <f>payesh!BD152</f>
        <v>0</v>
      </c>
      <c r="BO11" s="249">
        <f>payesh!BE152</f>
        <v>0</v>
      </c>
      <c r="BP11" s="249">
        <f>payesh!BF152</f>
        <v>0</v>
      </c>
      <c r="BQ11" s="249">
        <f>payesh!BG152</f>
        <v>0</v>
      </c>
      <c r="BR11" s="249">
        <f>payesh!BH152</f>
        <v>0</v>
      </c>
      <c r="BS11" s="249">
        <f>payesh!BI152</f>
        <v>0</v>
      </c>
      <c r="BT11" s="249">
        <f>payesh!BJ152</f>
        <v>0</v>
      </c>
      <c r="BU11" s="249">
        <f>payesh!BK152</f>
        <v>0</v>
      </c>
      <c r="BV11" s="249">
        <f>payesh!BL152</f>
        <v>0</v>
      </c>
      <c r="BW11" s="249">
        <f>payesh!BM152</f>
        <v>0</v>
      </c>
      <c r="BX11" s="249">
        <f>payesh!BN152</f>
        <v>0</v>
      </c>
      <c r="BY11" s="249">
        <f>payesh!BO152</f>
        <v>0</v>
      </c>
      <c r="BZ11" s="249">
        <f>payesh!BP152</f>
        <v>0</v>
      </c>
      <c r="CA11" s="249">
        <f>payesh!BQ152</f>
        <v>0</v>
      </c>
      <c r="CB11" s="249">
        <f>payesh!BR152</f>
        <v>0</v>
      </c>
      <c r="CC11" s="249">
        <f>payesh!BS152</f>
        <v>0</v>
      </c>
      <c r="CD11" s="249">
        <f>payesh!BT152</f>
        <v>0</v>
      </c>
      <c r="CE11" s="249">
        <f>payesh!BU152</f>
        <v>0</v>
      </c>
      <c r="CF11" s="266">
        <f>COUNTIF(D11:CE11,"ت11")</f>
        <v>0</v>
      </c>
      <c r="CG11" s="250" t="e">
        <f>Pardakhti!N11</f>
        <v>#REF!</v>
      </c>
      <c r="CH11" s="251" t="e">
        <f>Pardakhti!O11</f>
        <v>#REF!</v>
      </c>
      <c r="CI11" s="251" t="e">
        <f>Pardakhti!P11</f>
        <v>#REF!</v>
      </c>
      <c r="CJ11" s="272" t="e">
        <f>Pardakhti!Q11</f>
        <v>#REF!</v>
      </c>
      <c r="CK11" s="269" t="e">
        <f t="shared" si="0"/>
        <v>#REF!</v>
      </c>
      <c r="CL11" s="275">
        <f>COUNTIF(J11:CE11,"ت11")</f>
        <v>0</v>
      </c>
      <c r="CM11" s="252" t="e">
        <f>Pardakhti!X11</f>
        <v>#REF!</v>
      </c>
      <c r="CN11" s="253" t="e">
        <f>Pardakhti!Y11</f>
        <v>#REF!</v>
      </c>
      <c r="CO11" s="276" t="e">
        <f t="shared" si="1"/>
        <v>#REF!</v>
      </c>
    </row>
    <row r="12" spans="2:93" ht="19.5" thickBot="1" x14ac:dyDescent="0.45">
      <c r="B12" s="484" t="s">
        <v>106</v>
      </c>
      <c r="C12" s="48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7"/>
      <c r="AZ12" s="497"/>
      <c r="BA12" s="497"/>
      <c r="BB12" s="497"/>
      <c r="BC12" s="497"/>
      <c r="BD12" s="497"/>
      <c r="BE12" s="497"/>
      <c r="BF12" s="497"/>
      <c r="BG12" s="497"/>
      <c r="BH12" s="497"/>
      <c r="BI12" s="497"/>
      <c r="BJ12" s="497"/>
      <c r="BK12" s="497"/>
      <c r="BL12" s="497"/>
      <c r="BM12" s="497"/>
      <c r="BN12" s="497"/>
      <c r="BO12" s="497"/>
      <c r="BP12" s="497"/>
      <c r="BQ12" s="497"/>
      <c r="BR12" s="497"/>
      <c r="BS12" s="497"/>
      <c r="BT12" s="497"/>
      <c r="BU12" s="497"/>
      <c r="BV12" s="497"/>
      <c r="BW12" s="497"/>
      <c r="BX12" s="497"/>
      <c r="BY12" s="497"/>
      <c r="BZ12" s="497"/>
      <c r="CA12" s="497"/>
      <c r="CB12" s="497"/>
      <c r="CC12" s="497"/>
      <c r="CD12" s="497"/>
      <c r="CE12" s="497"/>
      <c r="CF12" s="265">
        <f>SUM(CF6:CF11)</f>
        <v>0</v>
      </c>
      <c r="CG12" s="270" t="e">
        <f t="shared" ref="CG12:CK12" si="2">SUM(CG6:CG11)</f>
        <v>#REF!</v>
      </c>
      <c r="CH12" s="270" t="e">
        <f t="shared" si="2"/>
        <v>#REF!</v>
      </c>
      <c r="CI12" s="270" t="e">
        <f t="shared" si="2"/>
        <v>#REF!</v>
      </c>
      <c r="CJ12" s="271" t="e">
        <f t="shared" si="2"/>
        <v>#REF!</v>
      </c>
      <c r="CK12" s="263" t="e">
        <f t="shared" si="2"/>
        <v>#REF!</v>
      </c>
      <c r="CL12" s="254">
        <f>SUM(CL6:CL11)</f>
        <v>0</v>
      </c>
      <c r="CM12" s="277" t="e">
        <f t="shared" ref="CM12:CO12" si="3">SUM(CM6:CM11)</f>
        <v>#REF!</v>
      </c>
      <c r="CN12" s="278" t="e">
        <f t="shared" si="3"/>
        <v>#REF!</v>
      </c>
      <c r="CO12" s="264" t="e">
        <f t="shared" si="3"/>
        <v>#REF!</v>
      </c>
    </row>
    <row r="13" spans="2:93" ht="19.5" thickBot="1" x14ac:dyDescent="0.45">
      <c r="B13" s="484" t="s">
        <v>430</v>
      </c>
      <c r="C13" s="485"/>
      <c r="D13" s="486"/>
      <c r="E13" s="487"/>
      <c r="F13" s="487"/>
      <c r="G13" s="487"/>
      <c r="H13" s="487"/>
      <c r="I13" s="487"/>
      <c r="J13" s="487"/>
      <c r="K13" s="487"/>
      <c r="L13" s="487"/>
      <c r="M13" s="487"/>
      <c r="N13" s="487"/>
      <c r="O13" s="487"/>
      <c r="P13" s="485"/>
      <c r="Q13" s="486" t="s">
        <v>227</v>
      </c>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487"/>
      <c r="AZ13" s="487"/>
      <c r="BA13" s="487"/>
      <c r="BB13" s="487"/>
      <c r="BC13" s="487"/>
      <c r="BD13" s="487"/>
      <c r="BE13" s="487"/>
      <c r="BF13" s="487"/>
      <c r="BG13" s="487"/>
      <c r="BH13" s="487"/>
      <c r="BI13" s="487"/>
      <c r="BJ13" s="487"/>
      <c r="BK13" s="487"/>
      <c r="BL13" s="487"/>
      <c r="BM13" s="487"/>
      <c r="BN13" s="487"/>
      <c r="BO13" s="487"/>
      <c r="BP13" s="487"/>
      <c r="BQ13" s="487"/>
      <c r="BR13" s="487"/>
      <c r="BS13" s="487"/>
      <c r="BT13" s="487"/>
      <c r="BU13" s="487"/>
      <c r="BV13" s="487"/>
      <c r="BW13" s="487"/>
      <c r="BX13" s="487"/>
      <c r="BY13" s="487"/>
      <c r="BZ13" s="487"/>
      <c r="CA13" s="487"/>
      <c r="CB13" s="487"/>
      <c r="CC13" s="487"/>
      <c r="CD13" s="487"/>
      <c r="CE13" s="487"/>
      <c r="CF13" s="488"/>
      <c r="CG13" s="489"/>
      <c r="CH13" s="490"/>
      <c r="CI13" s="490"/>
      <c r="CJ13" s="490"/>
      <c r="CK13" s="491"/>
    </row>
    <row r="14" spans="2:93" ht="18" thickBot="1" x14ac:dyDescent="0.45"/>
    <row r="15" spans="2:93" ht="18.75" x14ac:dyDescent="0.4">
      <c r="B15" s="492" t="s">
        <v>431</v>
      </c>
      <c r="C15" s="493"/>
      <c r="D15" s="493"/>
      <c r="E15" s="493"/>
      <c r="F15" s="493"/>
      <c r="G15" s="493"/>
      <c r="H15" s="493"/>
      <c r="I15" s="493"/>
      <c r="J15" s="494"/>
      <c r="K15" s="495" t="s">
        <v>432</v>
      </c>
      <c r="L15" s="493"/>
      <c r="M15" s="493"/>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3"/>
      <c r="AL15" s="493"/>
      <c r="AM15" s="493"/>
      <c r="AN15" s="493"/>
      <c r="AO15" s="493"/>
      <c r="AP15" s="493"/>
      <c r="AQ15" s="493"/>
      <c r="AR15" s="493"/>
      <c r="AS15" s="493"/>
      <c r="AT15" s="493"/>
      <c r="AU15" s="493"/>
      <c r="AV15" s="493"/>
      <c r="AW15" s="493"/>
      <c r="AX15" s="493"/>
      <c r="AY15" s="493"/>
      <c r="AZ15" s="493"/>
      <c r="BA15" s="493"/>
      <c r="BB15" s="493"/>
      <c r="BC15" s="493"/>
      <c r="BD15" s="493"/>
      <c r="BE15" s="493"/>
      <c r="BF15" s="493"/>
      <c r="BG15" s="493"/>
      <c r="BH15" s="493"/>
      <c r="BI15" s="493"/>
      <c r="BJ15" s="493"/>
      <c r="BK15" s="493"/>
      <c r="BL15" s="493"/>
      <c r="BM15" s="493"/>
      <c r="BN15" s="493"/>
      <c r="BO15" s="493"/>
      <c r="BP15" s="493"/>
      <c r="BQ15" s="493"/>
      <c r="BR15" s="493"/>
      <c r="BS15" s="493"/>
      <c r="BT15" s="493"/>
      <c r="BU15" s="493"/>
      <c r="BV15" s="493"/>
      <c r="BW15" s="493"/>
      <c r="BX15" s="493"/>
      <c r="BY15" s="493"/>
      <c r="BZ15" s="493"/>
      <c r="CA15" s="493"/>
      <c r="CB15" s="493"/>
      <c r="CC15" s="493"/>
      <c r="CD15" s="493"/>
      <c r="CE15" s="493"/>
      <c r="CF15" s="493"/>
      <c r="CG15" s="494"/>
      <c r="CH15" s="495" t="s">
        <v>433</v>
      </c>
      <c r="CI15" s="493"/>
      <c r="CJ15" s="493"/>
      <c r="CK15" s="496"/>
    </row>
    <row r="16" spans="2:93" ht="19.5" thickBot="1" x14ac:dyDescent="0.45">
      <c r="B16" s="477"/>
      <c r="C16" s="478"/>
      <c r="D16" s="478"/>
      <c r="E16" s="478"/>
      <c r="F16" s="478"/>
      <c r="G16" s="478"/>
      <c r="H16" s="478"/>
      <c r="I16" s="478"/>
      <c r="J16" s="479"/>
      <c r="K16" s="480"/>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478"/>
      <c r="AJ16" s="478"/>
      <c r="AK16" s="478"/>
      <c r="AL16" s="478"/>
      <c r="AM16" s="478"/>
      <c r="AN16" s="478"/>
      <c r="AO16" s="478"/>
      <c r="AP16" s="478"/>
      <c r="AQ16" s="478"/>
      <c r="AR16" s="478"/>
      <c r="AS16" s="478"/>
      <c r="AT16" s="478"/>
      <c r="AU16" s="478"/>
      <c r="AV16" s="478"/>
      <c r="AW16" s="478"/>
      <c r="AX16" s="478"/>
      <c r="AY16" s="478"/>
      <c r="AZ16" s="478"/>
      <c r="BA16" s="478"/>
      <c r="BB16" s="478"/>
      <c r="BC16" s="478"/>
      <c r="BD16" s="478"/>
      <c r="BE16" s="478"/>
      <c r="BF16" s="478"/>
      <c r="BG16" s="478"/>
      <c r="BH16" s="478"/>
      <c r="BI16" s="478"/>
      <c r="BJ16" s="478"/>
      <c r="BK16" s="478"/>
      <c r="BL16" s="478"/>
      <c r="BM16" s="478"/>
      <c r="BN16" s="478"/>
      <c r="BO16" s="478"/>
      <c r="BP16" s="478"/>
      <c r="BQ16" s="478"/>
      <c r="BR16" s="478"/>
      <c r="BS16" s="478"/>
      <c r="BT16" s="478"/>
      <c r="BU16" s="478"/>
      <c r="BV16" s="478"/>
      <c r="BW16" s="478"/>
      <c r="BX16" s="478"/>
      <c r="BY16" s="478"/>
      <c r="BZ16" s="478"/>
      <c r="CA16" s="478"/>
      <c r="CB16" s="478"/>
      <c r="CC16" s="478"/>
      <c r="CD16" s="478"/>
      <c r="CE16" s="478"/>
      <c r="CF16" s="478"/>
      <c r="CG16" s="479"/>
      <c r="CH16" s="481"/>
      <c r="CI16" s="482"/>
      <c r="CJ16" s="482"/>
      <c r="CK16" s="483"/>
    </row>
  </sheetData>
  <sheetProtection algorithmName="SHA-512" hashValue="Cj2TP9ujWzXr3+we7N5mHr4drWYh9rfqf+ZQmqwbmLMKRzBZjzKUo3+0AoQzDsq+ojST5IWHngdCymHfrIH1Dg==" saltValue="KjG8e8u9wIU07xc0ASGXBA==" spinCount="100000" sheet="1" objects="1" scenarios="1"/>
  <mergeCells count="26">
    <mergeCell ref="CL3:CO3"/>
    <mergeCell ref="CF4:CF5"/>
    <mergeCell ref="CG4:CG5"/>
    <mergeCell ref="CH4:CH5"/>
    <mergeCell ref="CI4:CI5"/>
    <mergeCell ref="CJ4:CJ5"/>
    <mergeCell ref="CL4:CL5"/>
    <mergeCell ref="CM4:CM5"/>
    <mergeCell ref="CN4:CN5"/>
    <mergeCell ref="CO4:CO5"/>
    <mergeCell ref="B12:CE12"/>
    <mergeCell ref="B2:CK2"/>
    <mergeCell ref="B3:B5"/>
    <mergeCell ref="C3:C5"/>
    <mergeCell ref="CF3:CK3"/>
    <mergeCell ref="CK4:CK5"/>
    <mergeCell ref="B16:J16"/>
    <mergeCell ref="K16:CG16"/>
    <mergeCell ref="CH16:CK16"/>
    <mergeCell ref="B13:C13"/>
    <mergeCell ref="D13:P13"/>
    <mergeCell ref="Q13:CF13"/>
    <mergeCell ref="CG13:CK13"/>
    <mergeCell ref="B15:J15"/>
    <mergeCell ref="K15:CG15"/>
    <mergeCell ref="CH15:CK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2016-08-21T09:29:06Z</dcterms:modified>
</cp:coreProperties>
</file>